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8655"/>
  </bookViews>
  <sheets>
    <sheet name="01.09.2025" sheetId="1" r:id="rId1"/>
    <sheet name="Лист1" sheetId="3" r:id="rId2"/>
  </sheets>
  <definedNames>
    <definedName name="Группа">#REF!</definedName>
    <definedName name="Дата_Печати">#REF!</definedName>
    <definedName name="Дата_Сост">#REF!</definedName>
    <definedName name="С3">'01.09.2025'!$A$3</definedName>
    <definedName name="Физ_Норма">#REF!</definedName>
  </definedNames>
  <calcPr calcId="162913"/>
</workbook>
</file>

<file path=xl/calcChain.xml><?xml version="1.0" encoding="utf-8"?>
<calcChain xmlns="http://schemas.openxmlformats.org/spreadsheetml/2006/main">
  <c r="A238" i="1" l="1"/>
  <c r="A186" i="1"/>
  <c r="A51" i="1" l="1"/>
  <c r="A182" i="1"/>
  <c r="A235" i="1"/>
  <c r="A288" i="1"/>
  <c r="A185" i="1"/>
  <c r="A314" i="1"/>
  <c r="A84" i="1"/>
  <c r="A162" i="1"/>
  <c r="A242" i="1"/>
  <c r="AG6" i="1" l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U28" i="1"/>
  <c r="V28" i="1"/>
  <c r="W28" i="1"/>
  <c r="X28" i="1"/>
  <c r="Y28" i="1"/>
  <c r="Z28" i="1"/>
  <c r="Z35" i="1" s="1"/>
  <c r="AA28" i="1"/>
  <c r="AB28" i="1"/>
  <c r="AC28" i="1"/>
  <c r="AD28" i="1"/>
  <c r="AE28" i="1"/>
  <c r="AF28" i="1"/>
  <c r="AG28" i="1"/>
  <c r="U34" i="1"/>
  <c r="V34" i="1"/>
  <c r="W34" i="1"/>
  <c r="X34" i="1"/>
  <c r="Y34" i="1"/>
  <c r="Y35" i="1" s="1"/>
  <c r="Z34" i="1"/>
  <c r="AA34" i="1"/>
  <c r="AB34" i="1"/>
  <c r="AC34" i="1"/>
  <c r="AD34" i="1"/>
  <c r="AE34" i="1"/>
  <c r="AF34" i="1"/>
  <c r="AG34" i="1"/>
  <c r="AG35" i="1" s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U61" i="1"/>
  <c r="V61" i="1"/>
  <c r="W61" i="1"/>
  <c r="X61" i="1"/>
  <c r="Y61" i="1"/>
  <c r="Z61" i="1"/>
  <c r="AA61" i="1"/>
  <c r="AB61" i="1"/>
  <c r="AC61" i="1"/>
  <c r="AD61" i="1"/>
  <c r="AE61" i="1"/>
  <c r="AF61" i="1"/>
  <c r="AF62" i="1" s="1"/>
  <c r="AG61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U73" i="1"/>
  <c r="V73" i="1"/>
  <c r="W73" i="1"/>
  <c r="X73" i="1"/>
  <c r="Y73" i="1"/>
  <c r="Z73" i="1"/>
  <c r="AA73" i="1"/>
  <c r="AB73" i="1"/>
  <c r="AB87" i="1" s="1"/>
  <c r="AC73" i="1"/>
  <c r="AD73" i="1"/>
  <c r="AE73" i="1"/>
  <c r="AF73" i="1"/>
  <c r="AG73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Y87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F113" i="1" s="1"/>
  <c r="AG112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U138" i="1"/>
  <c r="V138" i="1"/>
  <c r="W138" i="1"/>
  <c r="X138" i="1"/>
  <c r="Y138" i="1"/>
  <c r="Z138" i="1"/>
  <c r="AA138" i="1"/>
  <c r="AB138" i="1"/>
  <c r="AB139" i="1" s="1"/>
  <c r="AC138" i="1"/>
  <c r="AD138" i="1"/>
  <c r="AE138" i="1"/>
  <c r="AF138" i="1"/>
  <c r="AG138" i="1"/>
  <c r="Y139" i="1"/>
  <c r="AC139" i="1"/>
  <c r="AD139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U165" i="1"/>
  <c r="V165" i="1"/>
  <c r="W165" i="1"/>
  <c r="X165" i="1"/>
  <c r="Y165" i="1"/>
  <c r="Y166" i="1" s="1"/>
  <c r="Z165" i="1"/>
  <c r="AA165" i="1"/>
  <c r="AB165" i="1"/>
  <c r="AC165" i="1"/>
  <c r="AD165" i="1"/>
  <c r="AE165" i="1"/>
  <c r="AF165" i="1"/>
  <c r="AG165" i="1"/>
  <c r="V166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U187" i="1"/>
  <c r="V187" i="1"/>
  <c r="V193" i="1" s="1"/>
  <c r="W187" i="1"/>
  <c r="X187" i="1"/>
  <c r="Y187" i="1"/>
  <c r="Z187" i="1"/>
  <c r="AA187" i="1"/>
  <c r="AB187" i="1"/>
  <c r="AC187" i="1"/>
  <c r="AD187" i="1"/>
  <c r="AE187" i="1"/>
  <c r="AF187" i="1"/>
  <c r="AG187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F193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U205" i="1"/>
  <c r="V205" i="1"/>
  <c r="W205" i="1"/>
  <c r="X205" i="1"/>
  <c r="Y205" i="1"/>
  <c r="Z205" i="1"/>
  <c r="AA205" i="1"/>
  <c r="AB205" i="1"/>
  <c r="AC205" i="1"/>
  <c r="AD205" i="1"/>
  <c r="AD219" i="1" s="1"/>
  <c r="AE205" i="1"/>
  <c r="AF205" i="1"/>
  <c r="AG205" i="1"/>
  <c r="U212" i="1"/>
  <c r="V212" i="1"/>
  <c r="W212" i="1"/>
  <c r="X212" i="1"/>
  <c r="Y212" i="1"/>
  <c r="Z212" i="1"/>
  <c r="AA212" i="1"/>
  <c r="AB212" i="1"/>
  <c r="AC212" i="1"/>
  <c r="AC219" i="1" s="1"/>
  <c r="AD212" i="1"/>
  <c r="AE212" i="1"/>
  <c r="AF212" i="1"/>
  <c r="AG212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Y219" i="1"/>
  <c r="Z219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B270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U290" i="1"/>
  <c r="V290" i="1"/>
  <c r="W290" i="1"/>
  <c r="X290" i="1"/>
  <c r="Y290" i="1"/>
  <c r="Z290" i="1"/>
  <c r="AA290" i="1"/>
  <c r="AB290" i="1"/>
  <c r="AC290" i="1"/>
  <c r="AC297" i="1" s="1"/>
  <c r="AD290" i="1"/>
  <c r="AE290" i="1"/>
  <c r="AF290" i="1"/>
  <c r="AG290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D269" i="1"/>
  <c r="E269" i="1"/>
  <c r="F269" i="1"/>
  <c r="G269" i="1"/>
  <c r="H269" i="1"/>
  <c r="I269" i="1"/>
  <c r="J269" i="1"/>
  <c r="K269" i="1"/>
  <c r="L269" i="1"/>
  <c r="M269" i="1"/>
  <c r="N269" i="1"/>
  <c r="O269" i="1"/>
  <c r="P269" i="1"/>
  <c r="Q269" i="1"/>
  <c r="R269" i="1"/>
  <c r="S269" i="1"/>
  <c r="T269" i="1"/>
  <c r="A267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A190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A11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C61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C322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C316" i="1"/>
  <c r="D308" i="1"/>
  <c r="E308" i="1"/>
  <c r="F308" i="1"/>
  <c r="G308" i="1"/>
  <c r="H308" i="1"/>
  <c r="I308" i="1"/>
  <c r="J308" i="1"/>
  <c r="K308" i="1"/>
  <c r="L308" i="1"/>
  <c r="M308" i="1"/>
  <c r="N308" i="1"/>
  <c r="O308" i="1"/>
  <c r="P308" i="1"/>
  <c r="Q308" i="1"/>
  <c r="R308" i="1"/>
  <c r="S308" i="1"/>
  <c r="T308" i="1"/>
  <c r="C308" i="1"/>
  <c r="D305" i="1"/>
  <c r="E305" i="1"/>
  <c r="F305" i="1"/>
  <c r="G305" i="1"/>
  <c r="H305" i="1"/>
  <c r="I305" i="1"/>
  <c r="J305" i="1"/>
  <c r="K305" i="1"/>
  <c r="L305" i="1"/>
  <c r="M305" i="1"/>
  <c r="N305" i="1"/>
  <c r="O305" i="1"/>
  <c r="P305" i="1"/>
  <c r="Q305" i="1"/>
  <c r="R305" i="1"/>
  <c r="S305" i="1"/>
  <c r="T305" i="1"/>
  <c r="C305" i="1"/>
  <c r="D296" i="1"/>
  <c r="E296" i="1"/>
  <c r="F296" i="1"/>
  <c r="G296" i="1"/>
  <c r="H296" i="1"/>
  <c r="I296" i="1"/>
  <c r="J296" i="1"/>
  <c r="K296" i="1"/>
  <c r="L296" i="1"/>
  <c r="M296" i="1"/>
  <c r="N296" i="1"/>
  <c r="O296" i="1"/>
  <c r="P296" i="1"/>
  <c r="Q296" i="1"/>
  <c r="R296" i="1"/>
  <c r="S296" i="1"/>
  <c r="T296" i="1"/>
  <c r="C296" i="1"/>
  <c r="D290" i="1"/>
  <c r="E290" i="1"/>
  <c r="F290" i="1"/>
  <c r="G290" i="1"/>
  <c r="H290" i="1"/>
  <c r="I290" i="1"/>
  <c r="J290" i="1"/>
  <c r="K290" i="1"/>
  <c r="L290" i="1"/>
  <c r="M290" i="1"/>
  <c r="N290" i="1"/>
  <c r="O290" i="1"/>
  <c r="P290" i="1"/>
  <c r="Q290" i="1"/>
  <c r="R290" i="1"/>
  <c r="S290" i="1"/>
  <c r="T290" i="1"/>
  <c r="C290" i="1"/>
  <c r="D281" i="1"/>
  <c r="E281" i="1"/>
  <c r="F281" i="1"/>
  <c r="G281" i="1"/>
  <c r="H281" i="1"/>
  <c r="I281" i="1"/>
  <c r="J281" i="1"/>
  <c r="K281" i="1"/>
  <c r="L281" i="1"/>
  <c r="M281" i="1"/>
  <c r="N281" i="1"/>
  <c r="O281" i="1"/>
  <c r="P281" i="1"/>
  <c r="Q281" i="1"/>
  <c r="R281" i="1"/>
  <c r="S281" i="1"/>
  <c r="T281" i="1"/>
  <c r="C281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C278" i="1"/>
  <c r="C269" i="1"/>
  <c r="D264" i="1"/>
  <c r="E264" i="1"/>
  <c r="F264" i="1"/>
  <c r="G264" i="1"/>
  <c r="H264" i="1"/>
  <c r="I264" i="1"/>
  <c r="J264" i="1"/>
  <c r="K264" i="1"/>
  <c r="L264" i="1"/>
  <c r="M264" i="1"/>
  <c r="N264" i="1"/>
  <c r="O264" i="1"/>
  <c r="P264" i="1"/>
  <c r="Q264" i="1"/>
  <c r="R264" i="1"/>
  <c r="S264" i="1"/>
  <c r="T264" i="1"/>
  <c r="C264" i="1"/>
  <c r="D257" i="1"/>
  <c r="E257" i="1"/>
  <c r="F257" i="1"/>
  <c r="G257" i="1"/>
  <c r="H257" i="1"/>
  <c r="I257" i="1"/>
  <c r="J257" i="1"/>
  <c r="K257" i="1"/>
  <c r="L257" i="1"/>
  <c r="M257" i="1"/>
  <c r="N257" i="1"/>
  <c r="O257" i="1"/>
  <c r="P257" i="1"/>
  <c r="Q257" i="1"/>
  <c r="R257" i="1"/>
  <c r="S257" i="1"/>
  <c r="T257" i="1"/>
  <c r="C257" i="1"/>
  <c r="D253" i="1"/>
  <c r="D270" i="1" s="1"/>
  <c r="E253" i="1"/>
  <c r="F253" i="1"/>
  <c r="F270" i="1" s="1"/>
  <c r="G253" i="1"/>
  <c r="H253" i="1"/>
  <c r="I253" i="1"/>
  <c r="J253" i="1"/>
  <c r="K253" i="1"/>
  <c r="K270" i="1" s="1"/>
  <c r="L253" i="1"/>
  <c r="M253" i="1"/>
  <c r="M270" i="1" s="1"/>
  <c r="N253" i="1"/>
  <c r="O253" i="1"/>
  <c r="P253" i="1"/>
  <c r="P270" i="1" s="1"/>
  <c r="Q253" i="1"/>
  <c r="R253" i="1"/>
  <c r="R270" i="1" s="1"/>
  <c r="S253" i="1"/>
  <c r="T253" i="1"/>
  <c r="C253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C244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P239" i="1"/>
  <c r="Q239" i="1"/>
  <c r="R239" i="1"/>
  <c r="S239" i="1"/>
  <c r="T239" i="1"/>
  <c r="C239" i="1"/>
  <c r="D230" i="1"/>
  <c r="E230" i="1"/>
  <c r="F230" i="1"/>
  <c r="G230" i="1"/>
  <c r="H230" i="1"/>
  <c r="I230" i="1"/>
  <c r="J230" i="1"/>
  <c r="K230" i="1"/>
  <c r="L230" i="1"/>
  <c r="M230" i="1"/>
  <c r="N230" i="1"/>
  <c r="O230" i="1"/>
  <c r="P230" i="1"/>
  <c r="Q230" i="1"/>
  <c r="R230" i="1"/>
  <c r="S230" i="1"/>
  <c r="T230" i="1"/>
  <c r="C230" i="1"/>
  <c r="D227" i="1"/>
  <c r="E227" i="1"/>
  <c r="F227" i="1"/>
  <c r="G227" i="1"/>
  <c r="H227" i="1"/>
  <c r="I227" i="1"/>
  <c r="J227" i="1"/>
  <c r="K227" i="1"/>
  <c r="L227" i="1"/>
  <c r="M227" i="1"/>
  <c r="N227" i="1"/>
  <c r="O227" i="1"/>
  <c r="P227" i="1"/>
  <c r="Q227" i="1"/>
  <c r="R227" i="1"/>
  <c r="S227" i="1"/>
  <c r="T227" i="1"/>
  <c r="AH227" i="1"/>
  <c r="AI227" i="1"/>
  <c r="AJ227" i="1"/>
  <c r="AK227" i="1"/>
  <c r="AL227" i="1"/>
  <c r="AM227" i="1"/>
  <c r="AN227" i="1"/>
  <c r="AO227" i="1"/>
  <c r="AP227" i="1"/>
  <c r="AQ227" i="1"/>
  <c r="AR227" i="1"/>
  <c r="AS227" i="1"/>
  <c r="AT227" i="1"/>
  <c r="AU227" i="1"/>
  <c r="AV227" i="1"/>
  <c r="AW227" i="1"/>
  <c r="AX227" i="1"/>
  <c r="AY227" i="1"/>
  <c r="AZ227" i="1"/>
  <c r="BA227" i="1"/>
  <c r="BB227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P227" i="1"/>
  <c r="BQ227" i="1"/>
  <c r="BR227" i="1"/>
  <c r="BS227" i="1"/>
  <c r="BT227" i="1"/>
  <c r="BU227" i="1"/>
  <c r="BV227" i="1"/>
  <c r="BW227" i="1"/>
  <c r="BX227" i="1"/>
  <c r="BY227" i="1"/>
  <c r="BZ227" i="1"/>
  <c r="CA227" i="1"/>
  <c r="CB227" i="1"/>
  <c r="CC227" i="1"/>
  <c r="CD227" i="1"/>
  <c r="CE227" i="1"/>
  <c r="CF227" i="1"/>
  <c r="CG227" i="1"/>
  <c r="CH227" i="1"/>
  <c r="CI227" i="1"/>
  <c r="CJ227" i="1"/>
  <c r="CK227" i="1"/>
  <c r="CL227" i="1"/>
  <c r="CM227" i="1"/>
  <c r="CN227" i="1"/>
  <c r="CO227" i="1"/>
  <c r="C227" i="1"/>
  <c r="D201" i="1"/>
  <c r="E201" i="1"/>
  <c r="F201" i="1"/>
  <c r="G201" i="1"/>
  <c r="H201" i="1"/>
  <c r="I201" i="1"/>
  <c r="J201" i="1"/>
  <c r="K201" i="1"/>
  <c r="L201" i="1"/>
  <c r="M201" i="1"/>
  <c r="N201" i="1"/>
  <c r="O201" i="1"/>
  <c r="P201" i="1"/>
  <c r="Q201" i="1"/>
  <c r="R201" i="1"/>
  <c r="S201" i="1"/>
  <c r="T201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D212" i="1"/>
  <c r="E212" i="1"/>
  <c r="F212" i="1"/>
  <c r="G212" i="1"/>
  <c r="H212" i="1"/>
  <c r="I212" i="1"/>
  <c r="J212" i="1"/>
  <c r="K212" i="1"/>
  <c r="L212" i="1"/>
  <c r="M212" i="1"/>
  <c r="N212" i="1"/>
  <c r="O212" i="1"/>
  <c r="P212" i="1"/>
  <c r="Q212" i="1"/>
  <c r="R212" i="1"/>
  <c r="S212" i="1"/>
  <c r="T212" i="1"/>
  <c r="C218" i="1"/>
  <c r="C212" i="1"/>
  <c r="C205" i="1"/>
  <c r="C201" i="1"/>
  <c r="C192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C187" i="1"/>
  <c r="D178" i="1"/>
  <c r="E178" i="1"/>
  <c r="F178" i="1"/>
  <c r="G178" i="1"/>
  <c r="H178" i="1"/>
  <c r="I178" i="1"/>
  <c r="J178" i="1"/>
  <c r="K178" i="1"/>
  <c r="L178" i="1"/>
  <c r="M178" i="1"/>
  <c r="N178" i="1"/>
  <c r="O178" i="1"/>
  <c r="P178" i="1"/>
  <c r="Q178" i="1"/>
  <c r="R178" i="1"/>
  <c r="S178" i="1"/>
  <c r="T178" i="1"/>
  <c r="C178" i="1"/>
  <c r="D175" i="1"/>
  <c r="E175" i="1"/>
  <c r="F175" i="1"/>
  <c r="G175" i="1"/>
  <c r="H175" i="1"/>
  <c r="I175" i="1"/>
  <c r="J175" i="1"/>
  <c r="K175" i="1"/>
  <c r="L175" i="1"/>
  <c r="M175" i="1"/>
  <c r="N175" i="1"/>
  <c r="N193" i="1" s="1"/>
  <c r="O175" i="1"/>
  <c r="P175" i="1"/>
  <c r="Q175" i="1"/>
  <c r="R175" i="1"/>
  <c r="S175" i="1"/>
  <c r="T175" i="1"/>
  <c r="C17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P165" i="1"/>
  <c r="Q165" i="1"/>
  <c r="R165" i="1"/>
  <c r="S165" i="1"/>
  <c r="T165" i="1"/>
  <c r="C165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C159" i="1"/>
  <c r="D151" i="1"/>
  <c r="E151" i="1"/>
  <c r="F151" i="1"/>
  <c r="G151" i="1"/>
  <c r="H151" i="1"/>
  <c r="I151" i="1"/>
  <c r="J151" i="1"/>
  <c r="K151" i="1"/>
  <c r="L151" i="1"/>
  <c r="M151" i="1"/>
  <c r="N151" i="1"/>
  <c r="O151" i="1"/>
  <c r="P151" i="1"/>
  <c r="Q151" i="1"/>
  <c r="R151" i="1"/>
  <c r="S151" i="1"/>
  <c r="T151" i="1"/>
  <c r="C151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C147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C138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C132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C124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C121" i="1"/>
  <c r="C112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C107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C98" i="1"/>
  <c r="D95" i="1"/>
  <c r="E95" i="1"/>
  <c r="F95" i="1"/>
  <c r="G95" i="1"/>
  <c r="H95" i="1"/>
  <c r="I95" i="1"/>
  <c r="I113" i="1" s="1"/>
  <c r="J95" i="1"/>
  <c r="K95" i="1"/>
  <c r="L95" i="1"/>
  <c r="M95" i="1"/>
  <c r="N95" i="1"/>
  <c r="O95" i="1"/>
  <c r="P95" i="1"/>
  <c r="Q95" i="1"/>
  <c r="R95" i="1"/>
  <c r="S95" i="1"/>
  <c r="T95" i="1"/>
  <c r="C95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C86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C81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C73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C70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C5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C47" i="1"/>
  <c r="D43" i="1"/>
  <c r="E43" i="1"/>
  <c r="F43" i="1"/>
  <c r="G43" i="1"/>
  <c r="H43" i="1"/>
  <c r="I43" i="1"/>
  <c r="J43" i="1"/>
  <c r="K43" i="1"/>
  <c r="L43" i="1"/>
  <c r="M43" i="1"/>
  <c r="N43" i="1"/>
  <c r="O43" i="1"/>
  <c r="O62" i="1" s="1"/>
  <c r="P43" i="1"/>
  <c r="Q43" i="1"/>
  <c r="R43" i="1"/>
  <c r="S43" i="1"/>
  <c r="T43" i="1"/>
  <c r="C4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C34" i="1"/>
  <c r="D28" i="1"/>
  <c r="E28" i="1"/>
  <c r="F28" i="1"/>
  <c r="E5" i="3" s="1"/>
  <c r="E15" i="3" s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C28" i="1"/>
  <c r="D20" i="1"/>
  <c r="E20" i="1"/>
  <c r="F20" i="1"/>
  <c r="G20" i="1"/>
  <c r="F4" i="3" s="1"/>
  <c r="F14" i="3" s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D17" i="1"/>
  <c r="E17" i="1"/>
  <c r="F17" i="1"/>
  <c r="E3" i="3" s="1"/>
  <c r="E13" i="3" s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20" i="1"/>
  <c r="N219" i="1" l="1"/>
  <c r="AF139" i="1"/>
  <c r="AG139" i="1"/>
  <c r="U139" i="1"/>
  <c r="AC270" i="1"/>
  <c r="AA219" i="1"/>
  <c r="W166" i="1"/>
  <c r="X166" i="1"/>
  <c r="AC323" i="1"/>
  <c r="W297" i="1"/>
  <c r="AA87" i="1"/>
  <c r="V297" i="1"/>
  <c r="AA270" i="1"/>
  <c r="AG62" i="1"/>
  <c r="U62" i="1"/>
  <c r="V113" i="1"/>
  <c r="AD62" i="1"/>
  <c r="X35" i="1"/>
  <c r="AE297" i="1"/>
  <c r="V270" i="1"/>
  <c r="V219" i="1"/>
  <c r="AF166" i="1"/>
  <c r="AB62" i="1"/>
  <c r="W35" i="1"/>
  <c r="X323" i="1"/>
  <c r="AA139" i="1"/>
  <c r="AF219" i="1"/>
  <c r="U35" i="1"/>
  <c r="Z297" i="1"/>
  <c r="AA245" i="1"/>
  <c r="AE193" i="1"/>
  <c r="AE62" i="1"/>
  <c r="AD193" i="1"/>
  <c r="U245" i="1"/>
  <c r="X297" i="1"/>
  <c r="AA297" i="1"/>
  <c r="AA193" i="1"/>
  <c r="AC193" i="1"/>
  <c r="X193" i="1"/>
  <c r="W193" i="1"/>
  <c r="V323" i="1"/>
  <c r="AE323" i="1"/>
  <c r="AA323" i="1"/>
  <c r="D5" i="3"/>
  <c r="D15" i="3" s="1"/>
  <c r="Z87" i="1"/>
  <c r="W87" i="1"/>
  <c r="AG166" i="1"/>
  <c r="U166" i="1"/>
  <c r="AG245" i="1"/>
  <c r="AF245" i="1"/>
  <c r="F6" i="3"/>
  <c r="F16" i="3" s="1"/>
  <c r="V245" i="1"/>
  <c r="AC245" i="1"/>
  <c r="AD245" i="1"/>
  <c r="B6" i="3"/>
  <c r="B16" i="3" s="1"/>
  <c r="E4" i="3"/>
  <c r="E14" i="3" s="1"/>
  <c r="E6" i="3"/>
  <c r="E16" i="3" s="1"/>
  <c r="L62" i="1"/>
  <c r="R113" i="1"/>
  <c r="F113" i="1"/>
  <c r="M193" i="1"/>
  <c r="O270" i="1"/>
  <c r="AD323" i="1"/>
  <c r="AD297" i="1"/>
  <c r="X270" i="1"/>
  <c r="Z270" i="1"/>
  <c r="AG219" i="1"/>
  <c r="U219" i="1"/>
  <c r="W139" i="1"/>
  <c r="X139" i="1"/>
  <c r="AB113" i="1"/>
  <c r="V62" i="1"/>
  <c r="AB35" i="1"/>
  <c r="AC35" i="1"/>
  <c r="AD35" i="1"/>
  <c r="AF323" i="1"/>
  <c r="Y270" i="1"/>
  <c r="W245" i="1"/>
  <c r="Z166" i="1"/>
  <c r="X87" i="1"/>
  <c r="D6" i="3"/>
  <c r="D16" i="3" s="1"/>
  <c r="C6" i="3"/>
  <c r="C16" i="3" s="1"/>
  <c r="AB297" i="1"/>
  <c r="AE219" i="1"/>
  <c r="V139" i="1"/>
  <c r="C4" i="3"/>
  <c r="C14" i="3" s="1"/>
  <c r="J62" i="1"/>
  <c r="K193" i="1"/>
  <c r="AB193" i="1"/>
  <c r="B5" i="3"/>
  <c r="B15" i="3" s="1"/>
  <c r="L270" i="1"/>
  <c r="W270" i="1"/>
  <c r="W113" i="1"/>
  <c r="AG87" i="1"/>
  <c r="U87" i="1"/>
  <c r="V87" i="1"/>
  <c r="AA35" i="1"/>
  <c r="D4" i="3"/>
  <c r="D14" i="3" s="1"/>
  <c r="Y193" i="1"/>
  <c r="Z193" i="1"/>
  <c r="B4" i="3"/>
  <c r="B14" i="3" s="1"/>
  <c r="F5" i="3"/>
  <c r="F15" i="3" s="1"/>
  <c r="Z323" i="1"/>
  <c r="AB323" i="1"/>
  <c r="Y297" i="1"/>
  <c r="AE270" i="1"/>
  <c r="AF270" i="1"/>
  <c r="AG270" i="1"/>
  <c r="U270" i="1"/>
  <c r="AE245" i="1"/>
  <c r="AB219" i="1"/>
  <c r="AE139" i="1"/>
  <c r="AG113" i="1"/>
  <c r="U113" i="1"/>
  <c r="X113" i="1"/>
  <c r="AD87" i="1"/>
  <c r="AE87" i="1"/>
  <c r="AF87" i="1"/>
  <c r="AC62" i="1"/>
  <c r="X219" i="1"/>
  <c r="Z62" i="1"/>
  <c r="AA62" i="1"/>
  <c r="F3" i="3"/>
  <c r="F13" i="3" s="1"/>
  <c r="D3" i="3"/>
  <c r="D13" i="3" s="1"/>
  <c r="C5" i="3"/>
  <c r="C15" i="3" s="1"/>
  <c r="Y323" i="1"/>
  <c r="AD270" i="1"/>
  <c r="AB245" i="1"/>
  <c r="AD166" i="1"/>
  <c r="AE166" i="1"/>
  <c r="AD113" i="1"/>
  <c r="AC87" i="1"/>
  <c r="C3" i="3"/>
  <c r="C13" i="3" s="1"/>
  <c r="AG297" i="1"/>
  <c r="U297" i="1"/>
  <c r="AG193" i="1"/>
  <c r="U193" i="1"/>
  <c r="W62" i="1"/>
  <c r="X62" i="1"/>
  <c r="Y62" i="1"/>
  <c r="AG323" i="1"/>
  <c r="U323" i="1"/>
  <c r="W323" i="1"/>
  <c r="AF297" i="1"/>
  <c r="X245" i="1"/>
  <c r="Y245" i="1"/>
  <c r="Z245" i="1"/>
  <c r="W219" i="1"/>
  <c r="AA166" i="1"/>
  <c r="AB166" i="1"/>
  <c r="AC166" i="1"/>
  <c r="Z139" i="1"/>
  <c r="AC113" i="1"/>
  <c r="Y113" i="1"/>
  <c r="Z113" i="1"/>
  <c r="AA113" i="1"/>
  <c r="D113" i="1"/>
  <c r="AE113" i="1"/>
  <c r="V35" i="1"/>
  <c r="AE35" i="1"/>
  <c r="AF35" i="1"/>
  <c r="K62" i="1"/>
  <c r="Q113" i="1"/>
  <c r="E113" i="1"/>
  <c r="L193" i="1"/>
  <c r="T219" i="1"/>
  <c r="H219" i="1"/>
  <c r="N270" i="1"/>
  <c r="S193" i="1"/>
  <c r="G193" i="1"/>
  <c r="I270" i="1"/>
  <c r="T270" i="1"/>
  <c r="H270" i="1"/>
  <c r="P62" i="1"/>
  <c r="D62" i="1"/>
  <c r="J113" i="1"/>
  <c r="Q193" i="1"/>
  <c r="E193" i="1"/>
  <c r="S270" i="1"/>
  <c r="G270" i="1"/>
  <c r="P113" i="1"/>
  <c r="T113" i="1"/>
  <c r="H113" i="1"/>
  <c r="O193" i="1"/>
  <c r="Q270" i="1"/>
  <c r="E270" i="1"/>
  <c r="I219" i="1"/>
  <c r="J270" i="1"/>
  <c r="S219" i="1"/>
  <c r="G219" i="1"/>
  <c r="I62" i="1"/>
  <c r="O113" i="1"/>
  <c r="J193" i="1"/>
  <c r="R219" i="1"/>
  <c r="F219" i="1"/>
  <c r="I193" i="1"/>
  <c r="Q219" i="1"/>
  <c r="E219" i="1"/>
  <c r="T193" i="1"/>
  <c r="H193" i="1"/>
  <c r="P219" i="1"/>
  <c r="D219" i="1"/>
  <c r="O219" i="1"/>
  <c r="L113" i="1"/>
  <c r="K113" i="1"/>
  <c r="R193" i="1"/>
  <c r="F193" i="1"/>
  <c r="M219" i="1"/>
  <c r="P193" i="1"/>
  <c r="D193" i="1"/>
  <c r="L219" i="1"/>
  <c r="K219" i="1"/>
  <c r="J219" i="1"/>
  <c r="R62" i="1"/>
  <c r="F62" i="1"/>
  <c r="M62" i="1"/>
  <c r="S113" i="1"/>
  <c r="G113" i="1"/>
  <c r="N113" i="1"/>
  <c r="M113" i="1"/>
  <c r="Q62" i="1"/>
  <c r="E62" i="1"/>
  <c r="N62" i="1"/>
  <c r="P323" i="1"/>
  <c r="M323" i="1"/>
  <c r="T62" i="1"/>
  <c r="H62" i="1"/>
  <c r="S62" i="1"/>
  <c r="G62" i="1"/>
  <c r="N323" i="1"/>
  <c r="K323" i="1"/>
  <c r="C323" i="1"/>
  <c r="S323" i="1"/>
  <c r="G323" i="1"/>
  <c r="R323" i="1"/>
  <c r="F323" i="1"/>
  <c r="Q323" i="1"/>
  <c r="E323" i="1"/>
  <c r="L323" i="1"/>
  <c r="D323" i="1"/>
  <c r="J323" i="1"/>
  <c r="I323" i="1"/>
  <c r="T323" i="1"/>
  <c r="H323" i="1"/>
  <c r="O323" i="1"/>
  <c r="O297" i="1"/>
  <c r="N297" i="1"/>
  <c r="I297" i="1"/>
  <c r="R297" i="1"/>
  <c r="F297" i="1"/>
  <c r="K297" i="1"/>
  <c r="M297" i="1"/>
  <c r="C297" i="1"/>
  <c r="J297" i="1"/>
  <c r="T297" i="1"/>
  <c r="H297" i="1"/>
  <c r="S297" i="1"/>
  <c r="G297" i="1"/>
  <c r="Q297" i="1"/>
  <c r="E297" i="1"/>
  <c r="L297" i="1"/>
  <c r="P297" i="1"/>
  <c r="D297" i="1"/>
  <c r="C270" i="1"/>
  <c r="L245" i="1"/>
  <c r="Q245" i="1"/>
  <c r="E245" i="1"/>
  <c r="N245" i="1"/>
  <c r="M245" i="1"/>
  <c r="K245" i="1"/>
  <c r="C245" i="1"/>
  <c r="J245" i="1"/>
  <c r="I245" i="1"/>
  <c r="T245" i="1"/>
  <c r="H245" i="1"/>
  <c r="O245" i="1"/>
  <c r="S245" i="1"/>
  <c r="G245" i="1"/>
  <c r="R245" i="1"/>
  <c r="F245" i="1"/>
  <c r="P245" i="1"/>
  <c r="D245" i="1"/>
  <c r="C219" i="1"/>
  <c r="C193" i="1"/>
  <c r="P166" i="1"/>
  <c r="D166" i="1"/>
  <c r="M166" i="1"/>
  <c r="N166" i="1"/>
  <c r="Q166" i="1"/>
  <c r="E166" i="1"/>
  <c r="K166" i="1"/>
  <c r="C166" i="1"/>
  <c r="J166" i="1"/>
  <c r="L166" i="1"/>
  <c r="I166" i="1"/>
  <c r="T166" i="1"/>
  <c r="H166" i="1"/>
  <c r="O166" i="1"/>
  <c r="S166" i="1"/>
  <c r="G166" i="1"/>
  <c r="R166" i="1"/>
  <c r="F166" i="1"/>
  <c r="I139" i="1"/>
  <c r="O139" i="1"/>
  <c r="L139" i="1"/>
  <c r="K139" i="1"/>
  <c r="M139" i="1"/>
  <c r="C139" i="1"/>
  <c r="J139" i="1"/>
  <c r="T139" i="1"/>
  <c r="H139" i="1"/>
  <c r="R139" i="1"/>
  <c r="F139" i="1"/>
  <c r="Q139" i="1"/>
  <c r="E139" i="1"/>
  <c r="S139" i="1"/>
  <c r="G139" i="1"/>
  <c r="N139" i="1"/>
  <c r="P139" i="1"/>
  <c r="D139" i="1"/>
  <c r="S87" i="1"/>
  <c r="C113" i="1"/>
  <c r="T87" i="1"/>
  <c r="H87" i="1"/>
  <c r="R87" i="1"/>
  <c r="F87" i="1"/>
  <c r="O87" i="1"/>
  <c r="N87" i="1"/>
  <c r="K87" i="1"/>
  <c r="M87" i="1"/>
  <c r="C87" i="1"/>
  <c r="J87" i="1"/>
  <c r="I87" i="1"/>
  <c r="G87" i="1"/>
  <c r="Q87" i="1"/>
  <c r="E87" i="1"/>
  <c r="L87" i="1"/>
  <c r="P87" i="1"/>
  <c r="D87" i="1"/>
  <c r="S35" i="1"/>
  <c r="G35" i="1"/>
  <c r="C62" i="1"/>
  <c r="N35" i="1"/>
  <c r="M35" i="1"/>
  <c r="L35" i="1"/>
  <c r="I35" i="1"/>
  <c r="O35" i="1"/>
  <c r="K35" i="1"/>
  <c r="J35" i="1"/>
  <c r="T35" i="1"/>
  <c r="H35" i="1"/>
  <c r="R35" i="1"/>
  <c r="F35" i="1"/>
  <c r="Q35" i="1"/>
  <c r="E35" i="1"/>
  <c r="P35" i="1"/>
  <c r="D35" i="1"/>
  <c r="AF325" i="1" l="1"/>
  <c r="AF326" i="1" s="1"/>
  <c r="X325" i="1"/>
  <c r="X326" i="1" s="1"/>
  <c r="AA325" i="1"/>
  <c r="AA326" i="1" s="1"/>
  <c r="Y325" i="1"/>
  <c r="Y326" i="1" s="1"/>
  <c r="Z325" i="1"/>
  <c r="Z326" i="1" s="1"/>
  <c r="W325" i="1"/>
  <c r="W326" i="1" s="1"/>
  <c r="U325" i="1"/>
  <c r="U326" i="1" s="1"/>
  <c r="AG325" i="1"/>
  <c r="AG326" i="1" s="1"/>
  <c r="V325" i="1"/>
  <c r="V326" i="1" s="1"/>
  <c r="AB325" i="1"/>
  <c r="AB326" i="1" s="1"/>
  <c r="AD325" i="1"/>
  <c r="AD326" i="1" s="1"/>
  <c r="AC325" i="1"/>
  <c r="AC326" i="1" s="1"/>
  <c r="AE325" i="1"/>
  <c r="AE326" i="1" s="1"/>
  <c r="K325" i="1"/>
  <c r="K326" i="1" s="1"/>
  <c r="S325" i="1"/>
  <c r="S326" i="1" s="1"/>
  <c r="M325" i="1"/>
  <c r="M326" i="1" s="1"/>
  <c r="G325" i="1"/>
  <c r="G326" i="1" s="1"/>
  <c r="N325" i="1"/>
  <c r="N326" i="1" s="1"/>
  <c r="L325" i="1"/>
  <c r="L326" i="1" s="1"/>
  <c r="P325" i="1"/>
  <c r="P326" i="1" s="1"/>
  <c r="E325" i="1"/>
  <c r="E326" i="1" s="1"/>
  <c r="Q325" i="1"/>
  <c r="Q326" i="1" s="1"/>
  <c r="D325" i="1"/>
  <c r="D326" i="1" s="1"/>
  <c r="F325" i="1"/>
  <c r="F326" i="1" s="1"/>
  <c r="I325" i="1"/>
  <c r="I326" i="1" s="1"/>
  <c r="R325" i="1"/>
  <c r="R326" i="1" s="1"/>
  <c r="O325" i="1"/>
  <c r="O326" i="1" s="1"/>
  <c r="H325" i="1"/>
  <c r="H326" i="1" s="1"/>
  <c r="T325" i="1"/>
  <c r="T326" i="1" s="1"/>
  <c r="J325" i="1"/>
  <c r="J326" i="1" s="1"/>
  <c r="C17" i="1" l="1"/>
  <c r="CC325" i="1"/>
  <c r="CO325" i="1"/>
  <c r="CN325" i="1"/>
  <c r="CM325" i="1"/>
  <c r="CL325" i="1"/>
  <c r="CK325" i="1"/>
  <c r="CJ325" i="1"/>
  <c r="CI325" i="1"/>
  <c r="CH325" i="1"/>
  <c r="CG325" i="1"/>
  <c r="CF325" i="1"/>
  <c r="CE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BE325" i="1"/>
  <c r="BD325" i="1"/>
  <c r="BC325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CB322" i="1"/>
  <c r="CB316" i="1"/>
  <c r="CB308" i="1"/>
  <c r="CB305" i="1"/>
  <c r="A321" i="1"/>
  <c r="A320" i="1"/>
  <c r="A319" i="1"/>
  <c r="A318" i="1"/>
  <c r="A315" i="1"/>
  <c r="A313" i="1"/>
  <c r="A312" i="1"/>
  <c r="A311" i="1"/>
  <c r="A310" i="1"/>
  <c r="A307" i="1"/>
  <c r="A304" i="1"/>
  <c r="A303" i="1"/>
  <c r="A302" i="1"/>
  <c r="A301" i="1"/>
  <c r="CB296" i="1"/>
  <c r="CB290" i="1"/>
  <c r="CB281" i="1"/>
  <c r="CB278" i="1"/>
  <c r="A295" i="1"/>
  <c r="A294" i="1"/>
  <c r="A293" i="1"/>
  <c r="A292" i="1"/>
  <c r="A289" i="1"/>
  <c r="A287" i="1"/>
  <c r="A286" i="1"/>
  <c r="A285" i="1"/>
  <c r="A284" i="1"/>
  <c r="A283" i="1"/>
  <c r="A280" i="1"/>
  <c r="A277" i="1"/>
  <c r="A276" i="1"/>
  <c r="A275" i="1"/>
  <c r="A274" i="1"/>
  <c r="CB269" i="1"/>
  <c r="CB264" i="1"/>
  <c r="CB257" i="1"/>
  <c r="CB253" i="1"/>
  <c r="A266" i="1"/>
  <c r="A268" i="1"/>
  <c r="A263" i="1"/>
  <c r="A262" i="1"/>
  <c r="A261" i="1"/>
  <c r="A260" i="1"/>
  <c r="A259" i="1"/>
  <c r="A256" i="1"/>
  <c r="A255" i="1"/>
  <c r="A252" i="1"/>
  <c r="A251" i="1"/>
  <c r="A250" i="1"/>
  <c r="A249" i="1"/>
  <c r="CB244" i="1"/>
  <c r="CB239" i="1"/>
  <c r="CB230" i="1"/>
  <c r="A243" i="1"/>
  <c r="A241" i="1"/>
  <c r="A237" i="1"/>
  <c r="A236" i="1"/>
  <c r="A234" i="1"/>
  <c r="A233" i="1"/>
  <c r="A232" i="1"/>
  <c r="A229" i="1"/>
  <c r="A226" i="1"/>
  <c r="A225" i="1"/>
  <c r="A224" i="1"/>
  <c r="A223" i="1"/>
  <c r="CB218" i="1"/>
  <c r="CB212" i="1"/>
  <c r="CB205" i="1"/>
  <c r="CB201" i="1"/>
  <c r="A217" i="1"/>
  <c r="A216" i="1"/>
  <c r="A215" i="1"/>
  <c r="A214" i="1"/>
  <c r="A211" i="1"/>
  <c r="A210" i="1"/>
  <c r="A209" i="1"/>
  <c r="A208" i="1"/>
  <c r="A207" i="1"/>
  <c r="A204" i="1"/>
  <c r="A203" i="1"/>
  <c r="A200" i="1"/>
  <c r="A199" i="1"/>
  <c r="A198" i="1"/>
  <c r="A197" i="1"/>
  <c r="CB192" i="1"/>
  <c r="CB187" i="1"/>
  <c r="CB178" i="1"/>
  <c r="CB175" i="1"/>
  <c r="A191" i="1"/>
  <c r="A189" i="1"/>
  <c r="A184" i="1"/>
  <c r="A183" i="1"/>
  <c r="A181" i="1"/>
  <c r="A180" i="1"/>
  <c r="A177" i="1"/>
  <c r="A174" i="1"/>
  <c r="A173" i="1"/>
  <c r="A172" i="1"/>
  <c r="A171" i="1"/>
  <c r="CB165" i="1"/>
  <c r="CB159" i="1"/>
  <c r="CB151" i="1"/>
  <c r="CB147" i="1"/>
  <c r="A164" i="1"/>
  <c r="A163" i="1"/>
  <c r="A161" i="1"/>
  <c r="A158" i="1"/>
  <c r="A157" i="1"/>
  <c r="A156" i="1"/>
  <c r="A155" i="1"/>
  <c r="A154" i="1"/>
  <c r="A153" i="1"/>
  <c r="A150" i="1"/>
  <c r="A149" i="1"/>
  <c r="A146" i="1"/>
  <c r="A145" i="1"/>
  <c r="A144" i="1"/>
  <c r="A143" i="1"/>
  <c r="CB138" i="1"/>
  <c r="CB132" i="1"/>
  <c r="CB124" i="1"/>
  <c r="CB121" i="1"/>
  <c r="A137" i="1"/>
  <c r="A136" i="1"/>
  <c r="A135" i="1"/>
  <c r="A134" i="1"/>
  <c r="A131" i="1"/>
  <c r="A130" i="1"/>
  <c r="A129" i="1"/>
  <c r="A128" i="1"/>
  <c r="A127" i="1"/>
  <c r="A126" i="1"/>
  <c r="A123" i="1"/>
  <c r="A120" i="1"/>
  <c r="A119" i="1"/>
  <c r="A118" i="1"/>
  <c r="A117" i="1"/>
  <c r="CB112" i="1"/>
  <c r="CB107" i="1"/>
  <c r="CB98" i="1"/>
  <c r="CB95" i="1"/>
  <c r="A111" i="1"/>
  <c r="A106" i="1"/>
  <c r="A105" i="1"/>
  <c r="A104" i="1"/>
  <c r="A103" i="1"/>
  <c r="A102" i="1"/>
  <c r="A101" i="1"/>
  <c r="A100" i="1"/>
  <c r="A97" i="1"/>
  <c r="A94" i="1"/>
  <c r="A93" i="1"/>
  <c r="A92" i="1"/>
  <c r="A91" i="1"/>
  <c r="CB86" i="1"/>
  <c r="CB81" i="1"/>
  <c r="CB73" i="1"/>
  <c r="CB70" i="1"/>
  <c r="A85" i="1"/>
  <c r="A83" i="1"/>
  <c r="A80" i="1"/>
  <c r="A79" i="1"/>
  <c r="A78" i="1"/>
  <c r="A77" i="1"/>
  <c r="A76" i="1"/>
  <c r="A75" i="1"/>
  <c r="A72" i="1"/>
  <c r="A69" i="1"/>
  <c r="A68" i="1"/>
  <c r="A67" i="1"/>
  <c r="A66" i="1"/>
  <c r="CB61" i="1"/>
  <c r="CB56" i="1"/>
  <c r="CB47" i="1"/>
  <c r="CB43" i="1"/>
  <c r="A58" i="1"/>
  <c r="A60" i="1"/>
  <c r="A59" i="1"/>
  <c r="A55" i="1"/>
  <c r="A54" i="1"/>
  <c r="A53" i="1"/>
  <c r="A52" i="1"/>
  <c r="A50" i="1"/>
  <c r="A49" i="1"/>
  <c r="A46" i="1"/>
  <c r="A45" i="1"/>
  <c r="A42" i="1"/>
  <c r="A41" i="1"/>
  <c r="A40" i="1"/>
  <c r="A39" i="1"/>
  <c r="CB34" i="1"/>
  <c r="CB28" i="1"/>
  <c r="CB20" i="1"/>
  <c r="A32" i="1"/>
  <c r="A31" i="1"/>
  <c r="A30" i="1"/>
  <c r="A27" i="1"/>
  <c r="A26" i="1"/>
  <c r="A25" i="1"/>
  <c r="A24" i="1"/>
  <c r="A23" i="1"/>
  <c r="A22" i="1"/>
  <c r="A19" i="1"/>
  <c r="A16" i="1"/>
  <c r="A15" i="1"/>
  <c r="A14" i="1"/>
  <c r="A13" i="1"/>
  <c r="A6" i="1"/>
  <c r="CB1" i="1"/>
  <c r="C35" i="1" l="1"/>
  <c r="C325" i="1" s="1"/>
  <c r="C326" i="1" s="1"/>
  <c r="B3" i="3"/>
  <c r="B13" i="3" s="1"/>
</calcChain>
</file>

<file path=xl/sharedStrings.xml><?xml version="1.0" encoding="utf-8"?>
<sst xmlns="http://schemas.openxmlformats.org/spreadsheetml/2006/main" count="427" uniqueCount="187">
  <si>
    <t>всего</t>
  </si>
  <si>
    <t>Белки, г</t>
  </si>
  <si>
    <t>ЭЦ, ккал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</si>
  <si>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</si>
  <si>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</si>
  <si>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</si>
  <si>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</si>
  <si>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</si>
  <si>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</si>
  <si>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</si>
  <si>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</si>
  <si>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</si>
  <si>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</si>
  <si>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</si>
  <si>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</si>
  <si>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</si>
  <si>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</si>
  <si>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</si>
  <si>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</si>
  <si>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</si>
  <si>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</si>
  <si>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</si>
  <si>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</si>
  <si>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</si>
  <si>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</si>
  <si>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</si>
  <si>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</si>
  <si>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</si>
  <si>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</si>
  <si>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</si>
  <si>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</si>
  <si>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</si>
  <si>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</si>
  <si>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</si>
  <si>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</si>
  <si>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</si>
  <si>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</si>
  <si>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</si>
  <si>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</si>
  <si>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</si>
  <si>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</si>
  <si>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</si>
  <si>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</si>
  <si>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</si>
  <si>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</si>
  <si>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</si>
  <si>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</si>
  <si>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</si>
  <si>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</si>
  <si>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</si>
  <si>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</si>
  <si>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</si>
  <si>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</si>
  <si>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</si>
  <si>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</si>
  <si>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</si>
  <si>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</si>
  <si>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</si>
  <si>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</si>
  <si>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</si>
  <si>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</si>
  <si>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</si>
  <si>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</si>
  <si>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</si>
  <si>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</si>
  <si>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</si>
  <si>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</si>
  <si>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</si>
  <si>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</si>
  <si>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</si>
  <si>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</si>
  <si>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</si>
  <si>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</si>
  <si>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</si>
  <si>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</si>
  <si>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</si>
  <si>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Но-мер рец.</t>
  </si>
  <si>
    <t>Прием пищи, наименование изделий (блюд)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</si>
  <si>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</si>
  <si>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</si>
  <si>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</si>
  <si>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</si>
  <si>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</si>
  <si>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</si>
  <si>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</si>
  <si>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</si>
  <si>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</si>
  <si>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</si>
  <si>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</si>
  <si>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</si>
  <si>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</si>
  <si>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</si>
  <si>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А</t>
  </si>
  <si>
    <t>Согласовано                                                          Начальник МКУ "Управление образования"  Муслюмовского района РТ  ________________         /Л.Я. Хабибуллина/</t>
  </si>
  <si>
    <t>Утверждаю                                Индивидуальный предприниматель Ибрагимова Э.И.                         ______________      /Э.И. Ибрагимова/</t>
  </si>
  <si>
    <t xml:space="preserve">Согласовано                           Директор ОУ  ____________________________________________________________________________    </t>
  </si>
  <si>
    <t>Завтрак</t>
  </si>
  <si>
    <t>Батон</t>
  </si>
  <si>
    <t>Сыр (порциями)</t>
  </si>
  <si>
    <t>Чай с молоком (вариант 3)</t>
  </si>
  <si>
    <t>Каша ячневая молочная с маслом сливочным</t>
  </si>
  <si>
    <t>Итого за 'Завтрак'</t>
  </si>
  <si>
    <t>10:00</t>
  </si>
  <si>
    <t>Итого за '10:00'</t>
  </si>
  <si>
    <t>Обед</t>
  </si>
  <si>
    <t>Хлеб пшеничный</t>
  </si>
  <si>
    <t>Хлеб ржаной</t>
  </si>
  <si>
    <t>Компот из сухофруктов</t>
  </si>
  <si>
    <t>Салат из белокочанной капусты с морковью и растительным маслом</t>
  </si>
  <si>
    <t>Суп картофельный с макаронными изделиями на говяжьем бульоне</t>
  </si>
  <si>
    <t>Плов из мяса цыплят-бройлеров</t>
  </si>
  <si>
    <t>Итого за 'Обед'</t>
  </si>
  <si>
    <t>Уплотненный полдник</t>
  </si>
  <si>
    <t>Чай полусладкий</t>
  </si>
  <si>
    <t>Каша гречневая молочная с маслом сливочным</t>
  </si>
  <si>
    <t>Итого за 'Ужин'</t>
  </si>
  <si>
    <t>Итого за день</t>
  </si>
  <si>
    <t>Масло сливочное</t>
  </si>
  <si>
    <t>Чай с лимоном</t>
  </si>
  <si>
    <t>Каша пшенная молочная с маслом сливочным</t>
  </si>
  <si>
    <t>Ряженка</t>
  </si>
  <si>
    <t>Печенье</t>
  </si>
  <si>
    <t>Компот из яблок</t>
  </si>
  <si>
    <t>Борщ с картофелем на говяжьем бульоне</t>
  </si>
  <si>
    <t>Картофельное пюре с маслом сливочным</t>
  </si>
  <si>
    <t>Тефтели из мяса говядины с рисом</t>
  </si>
  <si>
    <t>Каша рисовая молочная вязкая с маслом сливочным</t>
  </si>
  <si>
    <t>Оладьи</t>
  </si>
  <si>
    <t>Каша манная молочная с маслом сливочным</t>
  </si>
  <si>
    <t>Суп картофельный с бобовыми на говяжьем бульоне</t>
  </si>
  <si>
    <t>Макаронные изделия отварные с маслом сливочным</t>
  </si>
  <si>
    <t>Котлеты "Крестьянские" из мясо говядины и птиц</t>
  </si>
  <si>
    <t>Запеканка (сырники) из творога</t>
  </si>
  <si>
    <t>Кофейный напиток с молоком</t>
  </si>
  <si>
    <t>Каша пшеничная молочная с маслом сливочным</t>
  </si>
  <si>
    <t>Йогурт</t>
  </si>
  <si>
    <t>Салат из отварной свеклы с растительным маслом</t>
  </si>
  <si>
    <t>Суп картофельный с пшенной крупой на говяжьем бульоне</t>
  </si>
  <si>
    <t>Каша гречневая вязкая</t>
  </si>
  <si>
    <t>Мясо птицы отварное в соусе</t>
  </si>
  <si>
    <t>Булочка дорожная</t>
  </si>
  <si>
    <t>Омлет запеченный или паровой</t>
  </si>
  <si>
    <t>Щи из свежей капусты и картофеля на говяжьем бульоне</t>
  </si>
  <si>
    <t>Каша молочная ассорти (рис, пшено) с маслом сливочным</t>
  </si>
  <si>
    <t>Биточки (котлеты) из мяса бройлер-цыплят</t>
  </si>
  <si>
    <t>Суп молочный с вермишелью</t>
  </si>
  <si>
    <t>Яйцо отварное</t>
  </si>
  <si>
    <t>Каша овсяная молочная с маслом сливочным</t>
  </si>
  <si>
    <t>Кисель из концентрата</t>
  </si>
  <si>
    <t>Рассольник с крупой на говяжьем бульоне</t>
  </si>
  <si>
    <t>Биточки (котлеты) из рыбы минтай</t>
  </si>
  <si>
    <t>Какао с молоком (вариант 2)</t>
  </si>
  <si>
    <t>Биточки (котлеты) из мяса говядины</t>
  </si>
  <si>
    <t>Мясо говядины тушеное с овощами</t>
  </si>
  <si>
    <t>Ватрушка с повидлом</t>
  </si>
  <si>
    <t>Фрикадельки из рыбы минтай</t>
  </si>
  <si>
    <t>Чай сладкий</t>
  </si>
  <si>
    <t>Мясо тушеное в томатном соусе</t>
  </si>
  <si>
    <t>Итого за период</t>
  </si>
  <si>
    <t>1 НЕДЕЛЯ</t>
  </si>
  <si>
    <t>1 день</t>
  </si>
  <si>
    <t>2 день</t>
  </si>
  <si>
    <t>3 день</t>
  </si>
  <si>
    <t>4 день</t>
  </si>
  <si>
    <t>5 день</t>
  </si>
  <si>
    <t>2 НЕДЕЛЯ</t>
  </si>
  <si>
    <t>6 день</t>
  </si>
  <si>
    <t>Итого за средний за день</t>
  </si>
  <si>
    <t>Сырники из творога со сметаной</t>
  </si>
  <si>
    <t>2/4</t>
  </si>
  <si>
    <t>14/12</t>
  </si>
  <si>
    <t>Выход, г</t>
  </si>
  <si>
    <r>
      <rPr>
        <b/>
        <sz val="12"/>
        <rFont val="Times New Roman"/>
        <family val="1"/>
        <charset val="204"/>
      </rPr>
      <t>СРЕДНИЙ по меню</t>
    </r>
    <r>
      <rPr>
        <sz val="12"/>
        <rFont val="Times New Roman"/>
        <family val="1"/>
        <charset val="204"/>
      </rPr>
      <t xml:space="preserve"> за завтрак</t>
    </r>
  </si>
  <si>
    <t>2ой завтрак</t>
  </si>
  <si>
    <t>обед</t>
  </si>
  <si>
    <t>уполд.полд.</t>
  </si>
  <si>
    <t>средний БЖУ за 12 дней до 3х лет</t>
  </si>
  <si>
    <r>
      <rPr>
        <b/>
        <sz val="12"/>
        <rFont val="Times New Roman"/>
        <family val="1"/>
        <charset val="204"/>
      </rPr>
      <t xml:space="preserve">ПО САНПИН 75%   </t>
    </r>
    <r>
      <rPr>
        <sz val="12"/>
        <rFont val="Times New Roman"/>
        <family val="1"/>
        <charset val="204"/>
      </rPr>
      <t>за завтрак</t>
    </r>
  </si>
  <si>
    <r>
      <rPr>
        <b/>
        <sz val="12"/>
        <rFont val="Times New Roman"/>
        <family val="1"/>
        <charset val="204"/>
      </rPr>
      <t>РАЗНИЦА</t>
    </r>
    <r>
      <rPr>
        <sz val="12"/>
        <rFont val="Times New Roman"/>
        <family val="1"/>
        <charset val="204"/>
      </rPr>
      <t xml:space="preserve">                     завтрак</t>
    </r>
  </si>
  <si>
    <r>
      <rPr>
        <b/>
        <sz val="12"/>
        <rFont val="Times New Roman"/>
        <family val="1"/>
        <charset val="204"/>
      </rPr>
      <t xml:space="preserve">НОРМА  +/ - 5%     </t>
    </r>
    <r>
      <rPr>
        <sz val="12"/>
        <rFont val="Times New Roman"/>
        <family val="1"/>
        <charset val="204"/>
      </rPr>
      <t xml:space="preserve"> за завтрак</t>
    </r>
  </si>
  <si>
    <t>Салат "Винегрет" с растительным маслом</t>
  </si>
  <si>
    <t>Салат из моркови с растительным маслом</t>
  </si>
  <si>
    <t>ЦИКЛИЧНОЕ ОЕННИЙ (ЗИМНИЙ)  ДВУХНЕДЕЛЬНОЕ МЕНЮ ДЛЯ ОРГАНИЗАЦИИ ПИТАНИЯ ДЕТЕЙ В ВОЗРАСТЕ ДО 3-х ЛЕТ, ПОСЕЩАЮЩИХ  ДОШКОЛЬНЫЕ ОБРАЗОВАТЕЛЬНЫЕ УЧРЕЖДЕНИЯ И ДОШКОЛЬНЫЕ ГРУППЫ ОБРАЗОВАТЕЛЬНЫХ УЧРЕЖДЕНИЙ МУСЛЮМОВСКОГО МУНИЦИПАЛЬНОГО РАЙОНА РТ НА 2025 г.</t>
  </si>
  <si>
    <t>с 01.09.2025г</t>
  </si>
  <si>
    <t>Сок в ассортименте</t>
  </si>
  <si>
    <t>Фрукты (яблоки)</t>
  </si>
  <si>
    <t>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</si>
</sst>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F800]dddd\,\ mmmm\ dd\,\ yyyy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1" fillId="0" borderId="0" xfId="0" quotePrefix="1" applyNumberFormat="1" applyFont="1" applyAlignment="1">
      <alignment vertical="top" wrapText="1"/>
    </xf>
    <xf numFmtId="0" fontId="1" fillId="0" borderId="0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164" fontId="1" fillId="0" borderId="0" xfId="0" applyNumberFormat="1" applyFont="1"/>
    <xf numFmtId="164" fontId="1" fillId="0" borderId="0" xfId="0" applyNumberFormat="1" applyFont="1" applyAlignment="1">
      <alignment vertical="top" wrapText="1"/>
    </xf>
    <xf numFmtId="164" fontId="1" fillId="0" borderId="1" xfId="0" applyNumberFormat="1" applyFont="1" applyBorder="1"/>
    <xf numFmtId="164" fontId="4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top"/>
    </xf>
    <xf numFmtId="164" fontId="1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164" fontId="4" fillId="0" borderId="0" xfId="0" applyNumberFormat="1" applyFont="1" applyAlignment="1">
      <alignment vertical="top"/>
    </xf>
    <xf numFmtId="1" fontId="1" fillId="0" borderId="0" xfId="0" applyNumberFormat="1" applyFont="1"/>
    <xf numFmtId="1" fontId="1" fillId="0" borderId="1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vertical="top"/>
    </xf>
    <xf numFmtId="1" fontId="1" fillId="0" borderId="8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4" fillId="0" borderId="0" xfId="0" applyNumberFormat="1" applyFont="1" applyAlignment="1">
      <alignment vertical="top"/>
    </xf>
    <xf numFmtId="1" fontId="1" fillId="0" borderId="1" xfId="0" applyNumberFormat="1" applyFont="1" applyBorder="1"/>
    <xf numFmtId="1" fontId="4" fillId="0" borderId="0" xfId="0" applyNumberFormat="1" applyFont="1"/>
    <xf numFmtId="0" fontId="1" fillId="0" borderId="2" xfId="0" applyFont="1" applyBorder="1"/>
    <xf numFmtId="0" fontId="1" fillId="0" borderId="2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8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vertical="top"/>
    </xf>
    <xf numFmtId="0" fontId="1" fillId="0" borderId="8" xfId="0" applyFont="1" applyBorder="1"/>
    <xf numFmtId="2" fontId="1" fillId="0" borderId="8" xfId="0" applyNumberFormat="1" applyFont="1" applyBorder="1"/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left"/>
    </xf>
    <xf numFmtId="1" fontId="1" fillId="0" borderId="2" xfId="0" applyNumberFormat="1" applyFont="1" applyBorder="1"/>
    <xf numFmtId="49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1" fontId="1" fillId="2" borderId="2" xfId="0" applyNumberFormat="1" applyFont="1" applyFill="1" applyBorder="1" applyAlignment="1">
      <alignment vertical="top"/>
    </xf>
    <xf numFmtId="164" fontId="1" fillId="2" borderId="2" xfId="0" applyNumberFormat="1" applyFont="1" applyFill="1" applyBorder="1" applyAlignment="1">
      <alignment vertical="top"/>
    </xf>
    <xf numFmtId="1" fontId="1" fillId="3" borderId="2" xfId="0" applyNumberFormat="1" applyFont="1" applyFill="1" applyBorder="1" applyAlignment="1">
      <alignment vertical="top"/>
    </xf>
    <xf numFmtId="164" fontId="1" fillId="3" borderId="2" xfId="0" applyNumberFormat="1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2" borderId="8" xfId="0" applyNumberFormat="1" applyFont="1" applyFill="1" applyBorder="1" applyAlignment="1">
      <alignment horizontal="center" vertical="top"/>
    </xf>
    <xf numFmtId="49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/>
    </xf>
    <xf numFmtId="0" fontId="1" fillId="2" borderId="8" xfId="0" applyFont="1" applyFill="1" applyBorder="1"/>
    <xf numFmtId="2" fontId="1" fillId="2" borderId="8" xfId="0" applyNumberFormat="1" applyFont="1" applyFill="1" applyBorder="1"/>
    <xf numFmtId="164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326"/>
  <sheetViews>
    <sheetView tabSelected="1" topLeftCell="B1" zoomScaleNormal="100" workbookViewId="0">
      <selection activeCell="F1" sqref="F1:U1"/>
    </sheetView>
  </sheetViews>
  <sheetFormatPr defaultColWidth="0" defaultRowHeight="15.75" x14ac:dyDescent="0.25"/>
  <cols>
    <col min="1" max="1" width="6.7109375" style="4" customWidth="1"/>
    <col min="2" max="2" width="35.7109375" style="3" customWidth="1"/>
    <col min="3" max="3" width="10.7109375" style="45" customWidth="1"/>
    <col min="4" max="6" width="9.7109375" style="38" customWidth="1"/>
    <col min="7" max="7" width="9.7109375" style="45" customWidth="1"/>
    <col min="8" max="19" width="9.28515625" style="38" hidden="1" customWidth="1"/>
    <col min="20" max="20" width="9.7109375" style="38" hidden="1" customWidth="1"/>
    <col min="21" max="23" width="9.7109375" style="38" customWidth="1"/>
    <col min="24" max="24" width="9.28515625" style="38" customWidth="1"/>
    <col min="25" max="25" width="9.7109375" style="38" hidden="1" customWidth="1"/>
    <col min="26" max="26" width="9.5703125" style="38" customWidth="1"/>
    <col min="27" max="28" width="9.7109375" style="38" hidden="1" customWidth="1"/>
    <col min="29" max="30" width="9.7109375" style="38" customWidth="1"/>
    <col min="31" max="32" width="9.7109375" style="38" hidden="1" customWidth="1"/>
    <col min="33" max="33" width="9.7109375" style="38" customWidth="1"/>
    <col min="34" max="78" width="9.28515625" style="1" hidden="1" customWidth="1"/>
    <col min="79" max="80" width="9.28515625" style="5" hidden="1" customWidth="1"/>
    <col min="81" max="81" width="9.28515625" style="1" hidden="1" customWidth="1"/>
    <col min="82" max="82" width="11.5703125" style="1" hidden="1" customWidth="1"/>
    <col min="83" max="83" width="4.28515625" style="1" hidden="1" customWidth="1"/>
    <col min="84" max="90" width="9.140625" style="1" hidden="1" customWidth="1"/>
    <col min="91" max="92" width="9.5703125" style="1" hidden="1" customWidth="1"/>
    <col min="93" max="93" width="9.7109375" style="1" hidden="1" customWidth="1"/>
    <col min="94" max="253" width="9.140625" style="1" customWidth="1"/>
    <col min="254" max="255" width="0" style="1" hidden="1" customWidth="1"/>
    <col min="256" max="16384" width="12.5703125" style="1" hidden="1"/>
  </cols>
  <sheetData>
    <row r="1" spans="1:93" ht="87" customHeight="1" x14ac:dyDescent="0.25">
      <c r="A1" s="1"/>
      <c r="B1" s="9" t="s">
        <v>93</v>
      </c>
      <c r="C1" s="42"/>
      <c r="D1" s="29"/>
      <c r="E1" s="29"/>
      <c r="F1" s="82" t="s">
        <v>95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30"/>
      <c r="W1" s="30"/>
      <c r="X1" s="30"/>
      <c r="Y1" s="82" t="s">
        <v>94</v>
      </c>
      <c r="Z1" s="82"/>
      <c r="AA1" s="82"/>
      <c r="AB1" s="82"/>
      <c r="AC1" s="82"/>
      <c r="AD1" s="82"/>
      <c r="AE1" s="82"/>
      <c r="AF1" s="82"/>
      <c r="AG1" s="82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2" t="str">
        <f>IF(B5&lt;&gt;"",B5,"")</f>
        <v/>
      </c>
      <c r="CK1" s="101"/>
      <c r="CL1" s="101"/>
      <c r="CM1" s="101"/>
    </row>
    <row r="2" spans="1:93" ht="43.5" customHeight="1" x14ac:dyDescent="0.25">
      <c r="A2" s="87" t="s">
        <v>182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CA2" s="1"/>
      <c r="CB2" s="1"/>
    </row>
    <row r="3" spans="1:93" s="11" customFormat="1" ht="26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</row>
    <row r="4" spans="1:93" ht="12" hidden="1" customHeight="1" x14ac:dyDescent="0.25">
      <c r="A4" s="1"/>
      <c r="B4" s="1"/>
      <c r="C4" s="42"/>
      <c r="D4" s="29"/>
      <c r="E4" s="29"/>
      <c r="F4" s="29"/>
      <c r="G4" s="42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CA4" s="1"/>
      <c r="CB4" s="1"/>
    </row>
    <row r="5" spans="1:93" ht="12" hidden="1" customHeight="1" x14ac:dyDescent="0.25">
      <c r="A5" s="1"/>
      <c r="B5" s="2"/>
      <c r="C5" s="43"/>
      <c r="D5" s="31"/>
      <c r="E5" s="31"/>
      <c r="F5" s="31"/>
      <c r="G5" s="4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CA5" s="1"/>
      <c r="CB5" s="1"/>
    </row>
    <row r="6" spans="1:93" s="8" customFormat="1" ht="12" hidden="1" customHeight="1" x14ac:dyDescent="0.25">
      <c r="A6" s="102" t="e">
        <f>IF(#REF!&lt;&gt;"",#REF!,"")</f>
        <v>#REF!</v>
      </c>
      <c r="B6" s="102"/>
      <c r="C6" s="102"/>
      <c r="D6" s="32"/>
      <c r="E6" s="32"/>
      <c r="F6" s="32"/>
      <c r="G6" s="50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84" t="e">
        <f>IF(Дата_Сост&lt;&gt;"",Дата_Сост,"")</f>
        <v>#REF!</v>
      </c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</row>
    <row r="7" spans="1:93" ht="18.75" customHeight="1" x14ac:dyDescent="0.25">
      <c r="A7" s="1"/>
      <c r="B7" s="1"/>
      <c r="C7" s="42"/>
      <c r="D7" s="29"/>
      <c r="E7" s="29"/>
      <c r="F7" s="29"/>
      <c r="G7" s="42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92" t="s">
        <v>183</v>
      </c>
      <c r="AE7" s="92"/>
      <c r="AF7" s="92"/>
      <c r="AG7" s="92"/>
      <c r="CA7" s="1"/>
      <c r="CB7" s="1"/>
    </row>
    <row r="8" spans="1:93" ht="29.25" customHeight="1" x14ac:dyDescent="0.25">
      <c r="A8" s="90" t="s">
        <v>76</v>
      </c>
      <c r="B8" s="83" t="s">
        <v>77</v>
      </c>
      <c r="C8" s="89" t="s">
        <v>74</v>
      </c>
      <c r="D8" s="33" t="s">
        <v>1</v>
      </c>
      <c r="E8" s="33" t="s">
        <v>3</v>
      </c>
      <c r="F8" s="88" t="s">
        <v>75</v>
      </c>
      <c r="G8" s="89" t="s">
        <v>2</v>
      </c>
      <c r="H8" s="34" t="s">
        <v>4</v>
      </c>
      <c r="I8" s="34" t="s">
        <v>5</v>
      </c>
      <c r="J8" s="34" t="s">
        <v>67</v>
      </c>
      <c r="K8" s="34" t="s">
        <v>6</v>
      </c>
      <c r="L8" s="34" t="s">
        <v>7</v>
      </c>
      <c r="M8" s="34" t="s">
        <v>8</v>
      </c>
      <c r="N8" s="34" t="s">
        <v>9</v>
      </c>
      <c r="O8" s="34" t="s">
        <v>10</v>
      </c>
      <c r="P8" s="34" t="s">
        <v>11</v>
      </c>
      <c r="Q8" s="34" t="s">
        <v>12</v>
      </c>
      <c r="R8" s="34" t="s">
        <v>13</v>
      </c>
      <c r="S8" s="34" t="s">
        <v>14</v>
      </c>
      <c r="T8" s="34" t="s">
        <v>15</v>
      </c>
      <c r="U8" s="98" t="s">
        <v>71</v>
      </c>
      <c r="V8" s="99"/>
      <c r="W8" s="99"/>
      <c r="X8" s="100"/>
      <c r="Y8" s="95" t="s">
        <v>70</v>
      </c>
      <c r="Z8" s="96"/>
      <c r="AA8" s="96"/>
      <c r="AB8" s="96"/>
      <c r="AC8" s="96"/>
      <c r="AD8" s="97"/>
      <c r="AE8" s="35"/>
      <c r="AF8" s="35"/>
      <c r="AG8" s="85" t="s">
        <v>78</v>
      </c>
      <c r="AH8" s="7" t="s">
        <v>23</v>
      </c>
      <c r="AI8" s="7" t="s">
        <v>24</v>
      </c>
      <c r="AJ8" s="7" t="s">
        <v>25</v>
      </c>
      <c r="AK8" s="7" t="s">
        <v>26</v>
      </c>
      <c r="AL8" s="7" t="s">
        <v>27</v>
      </c>
      <c r="AM8" s="7" t="s">
        <v>28</v>
      </c>
      <c r="AN8" s="7" t="s">
        <v>29</v>
      </c>
      <c r="AO8" s="7" t="s">
        <v>30</v>
      </c>
      <c r="AP8" s="7" t="s">
        <v>31</v>
      </c>
      <c r="AQ8" s="7" t="s">
        <v>32</v>
      </c>
      <c r="AR8" s="7" t="s">
        <v>33</v>
      </c>
      <c r="AS8" s="7" t="s">
        <v>34</v>
      </c>
      <c r="AT8" s="7" t="s">
        <v>35</v>
      </c>
      <c r="AU8" s="7" t="s">
        <v>36</v>
      </c>
      <c r="AV8" s="7" t="s">
        <v>37</v>
      </c>
      <c r="AW8" s="7" t="s">
        <v>38</v>
      </c>
      <c r="AX8" s="7" t="s">
        <v>39</v>
      </c>
      <c r="AY8" s="7" t="s">
        <v>40</v>
      </c>
      <c r="AZ8" s="7" t="s">
        <v>41</v>
      </c>
      <c r="BA8" s="7" t="s">
        <v>42</v>
      </c>
      <c r="BB8" s="7" t="s">
        <v>43</v>
      </c>
      <c r="BC8" s="7" t="s">
        <v>44</v>
      </c>
      <c r="BD8" s="7" t="s">
        <v>45</v>
      </c>
      <c r="BE8" s="7" t="s">
        <v>46</v>
      </c>
      <c r="BF8" s="7" t="s">
        <v>47</v>
      </c>
      <c r="BG8" s="7" t="s">
        <v>48</v>
      </c>
      <c r="BH8" s="7" t="s">
        <v>49</v>
      </c>
      <c r="BI8" s="7" t="s">
        <v>50</v>
      </c>
      <c r="BJ8" s="7" t="s">
        <v>51</v>
      </c>
      <c r="BK8" s="7" t="s">
        <v>52</v>
      </c>
      <c r="BL8" s="7" t="s">
        <v>53</v>
      </c>
      <c r="BM8" s="7" t="s">
        <v>54</v>
      </c>
      <c r="BN8" s="7" t="s">
        <v>55</v>
      </c>
      <c r="BO8" s="7" t="s">
        <v>56</v>
      </c>
      <c r="BP8" s="7" t="s">
        <v>57</v>
      </c>
      <c r="BQ8" s="7" t="s">
        <v>58</v>
      </c>
      <c r="BR8" s="7" t="s">
        <v>59</v>
      </c>
      <c r="BS8" s="7" t="s">
        <v>60</v>
      </c>
      <c r="BT8" s="7" t="s">
        <v>61</v>
      </c>
      <c r="BU8" s="7" t="s">
        <v>62</v>
      </c>
      <c r="BV8" s="7" t="s">
        <v>63</v>
      </c>
      <c r="BW8" s="7" t="s">
        <v>64</v>
      </c>
      <c r="BX8" s="7" t="s">
        <v>65</v>
      </c>
      <c r="BY8" s="7" t="s">
        <v>66</v>
      </c>
      <c r="BZ8" s="7"/>
      <c r="CA8" s="83" t="s">
        <v>79</v>
      </c>
      <c r="CB8" s="83" t="s">
        <v>80</v>
      </c>
      <c r="CC8" s="83"/>
      <c r="CD8" s="83"/>
      <c r="CE8" s="83" t="s">
        <v>81</v>
      </c>
      <c r="CF8" s="83" t="s">
        <v>82</v>
      </c>
      <c r="CG8" s="83" t="s">
        <v>83</v>
      </c>
      <c r="CH8" s="83" t="s">
        <v>84</v>
      </c>
      <c r="CI8" s="83" t="s">
        <v>85</v>
      </c>
      <c r="CJ8" s="83" t="s">
        <v>86</v>
      </c>
      <c r="CK8" s="83" t="s">
        <v>87</v>
      </c>
      <c r="CL8" s="83" t="s">
        <v>88</v>
      </c>
      <c r="CM8" s="83" t="s">
        <v>89</v>
      </c>
      <c r="CN8" s="83" t="s">
        <v>90</v>
      </c>
      <c r="CO8" s="83" t="s">
        <v>91</v>
      </c>
    </row>
    <row r="9" spans="1:93" ht="36.75" customHeight="1" x14ac:dyDescent="0.25">
      <c r="A9" s="91"/>
      <c r="B9" s="83"/>
      <c r="C9" s="89"/>
      <c r="D9" s="33" t="s">
        <v>0</v>
      </c>
      <c r="E9" s="33" t="s">
        <v>0</v>
      </c>
      <c r="F9" s="88"/>
      <c r="G9" s="89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 t="s">
        <v>16</v>
      </c>
      <c r="V9" s="34" t="s">
        <v>17</v>
      </c>
      <c r="W9" s="34" t="s">
        <v>18</v>
      </c>
      <c r="X9" s="34" t="s">
        <v>19</v>
      </c>
      <c r="Y9" s="34" t="s">
        <v>92</v>
      </c>
      <c r="Z9" s="34" t="s">
        <v>20</v>
      </c>
      <c r="AA9" s="34" t="s">
        <v>68</v>
      </c>
      <c r="AB9" s="34" t="s">
        <v>69</v>
      </c>
      <c r="AC9" s="34" t="s">
        <v>72</v>
      </c>
      <c r="AD9" s="34" t="s">
        <v>73</v>
      </c>
      <c r="AE9" s="34" t="s">
        <v>21</v>
      </c>
      <c r="AF9" s="34" t="s">
        <v>22</v>
      </c>
      <c r="AG9" s="86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</row>
    <row r="10" spans="1:93" ht="15.75" customHeight="1" x14ac:dyDescent="0.25">
      <c r="A10" s="24"/>
      <c r="B10" s="25" t="s">
        <v>159</v>
      </c>
      <c r="C10" s="44"/>
      <c r="D10" s="36"/>
      <c r="E10" s="36"/>
      <c r="F10" s="36"/>
      <c r="G10" s="44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6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</row>
    <row r="11" spans="1:93" ht="15.75" customHeight="1" x14ac:dyDescent="0.25">
      <c r="A11" s="24"/>
      <c r="B11" s="26" t="s">
        <v>160</v>
      </c>
      <c r="C11" s="44"/>
      <c r="D11" s="36"/>
      <c r="E11" s="36"/>
      <c r="F11" s="36"/>
      <c r="G11" s="44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6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</row>
    <row r="12" spans="1:93" x14ac:dyDescent="0.25">
      <c r="B12" s="12" t="s">
        <v>96</v>
      </c>
      <c r="CB12" s="6"/>
    </row>
    <row r="13" spans="1:93" s="19" customFormat="1" x14ac:dyDescent="0.25">
      <c r="A13" s="17" t="str">
        <f>"-"</f>
        <v>-</v>
      </c>
      <c r="B13" s="18" t="s">
        <v>97</v>
      </c>
      <c r="C13" s="46">
        <v>30</v>
      </c>
      <c r="D13" s="39">
        <v>2.25</v>
      </c>
      <c r="E13" s="39">
        <v>1.5</v>
      </c>
      <c r="F13" s="39">
        <v>11.19</v>
      </c>
      <c r="G13" s="46">
        <v>66.335999999999999</v>
      </c>
      <c r="H13" s="39">
        <v>0.15</v>
      </c>
      <c r="I13" s="39">
        <v>0</v>
      </c>
      <c r="J13" s="39">
        <v>0</v>
      </c>
      <c r="K13" s="39">
        <v>0</v>
      </c>
      <c r="L13" s="39">
        <v>0.99</v>
      </c>
      <c r="M13" s="39">
        <v>9.24</v>
      </c>
      <c r="N13" s="39">
        <v>0.96</v>
      </c>
      <c r="O13" s="39">
        <v>0</v>
      </c>
      <c r="P13" s="39">
        <v>0</v>
      </c>
      <c r="Q13" s="39">
        <v>0.09</v>
      </c>
      <c r="R13" s="39">
        <v>0.48</v>
      </c>
      <c r="S13" s="39">
        <v>128.69999999999999</v>
      </c>
      <c r="T13" s="39">
        <v>39.299999999999997</v>
      </c>
      <c r="U13" s="39">
        <v>6.6</v>
      </c>
      <c r="V13" s="39">
        <v>9.9</v>
      </c>
      <c r="W13" s="39">
        <v>25.5</v>
      </c>
      <c r="X13" s="39">
        <v>0.6</v>
      </c>
      <c r="Y13" s="39">
        <v>0</v>
      </c>
      <c r="Z13" s="39">
        <v>0</v>
      </c>
      <c r="AA13" s="39">
        <v>0</v>
      </c>
      <c r="AB13" s="39">
        <v>0.51</v>
      </c>
      <c r="AC13" s="39">
        <v>0.05</v>
      </c>
      <c r="AD13" s="39">
        <v>0.02</v>
      </c>
      <c r="AE13" s="39">
        <v>0.48</v>
      </c>
      <c r="AF13" s="39">
        <v>0.9</v>
      </c>
      <c r="AG13" s="39">
        <v>0</v>
      </c>
      <c r="AH13" s="19">
        <v>0</v>
      </c>
      <c r="AI13" s="19">
        <v>111.6</v>
      </c>
      <c r="AJ13" s="19">
        <v>115.8</v>
      </c>
      <c r="AK13" s="19">
        <v>177.3</v>
      </c>
      <c r="AL13" s="19">
        <v>59.7</v>
      </c>
      <c r="AM13" s="19">
        <v>35.1</v>
      </c>
      <c r="AN13" s="19">
        <v>70.2</v>
      </c>
      <c r="AO13" s="19">
        <v>26.4</v>
      </c>
      <c r="AP13" s="19">
        <v>126</v>
      </c>
      <c r="AQ13" s="19">
        <v>78.3</v>
      </c>
      <c r="AR13" s="19">
        <v>108.9</v>
      </c>
      <c r="AS13" s="19">
        <v>90.3</v>
      </c>
      <c r="AT13" s="19">
        <v>48.3</v>
      </c>
      <c r="AU13" s="19">
        <v>84</v>
      </c>
      <c r="AV13" s="19">
        <v>697.5</v>
      </c>
      <c r="AW13" s="19">
        <v>0</v>
      </c>
      <c r="AX13" s="19">
        <v>227.1</v>
      </c>
      <c r="AY13" s="19">
        <v>99.3</v>
      </c>
      <c r="AZ13" s="19">
        <v>66.599999999999994</v>
      </c>
      <c r="BA13" s="19">
        <v>51.9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0.01</v>
      </c>
      <c r="BH13" s="19">
        <v>0</v>
      </c>
      <c r="BI13" s="19">
        <v>0.1</v>
      </c>
      <c r="BJ13" s="19">
        <v>0</v>
      </c>
      <c r="BK13" s="19">
        <v>0.05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0.35</v>
      </c>
      <c r="BR13" s="19">
        <v>0</v>
      </c>
      <c r="BS13" s="19">
        <v>0</v>
      </c>
      <c r="BT13" s="19">
        <v>0.26</v>
      </c>
      <c r="BU13" s="19">
        <v>0.01</v>
      </c>
      <c r="BV13" s="19">
        <v>0</v>
      </c>
      <c r="BW13" s="19">
        <v>0</v>
      </c>
      <c r="BX13" s="19">
        <v>0</v>
      </c>
      <c r="BY13" s="19">
        <v>0</v>
      </c>
      <c r="BZ13" s="19">
        <v>10.23</v>
      </c>
      <c r="CA13" s="20"/>
      <c r="CB13" s="20"/>
      <c r="CC13" s="19">
        <v>0</v>
      </c>
      <c r="CE13" s="19">
        <v>0</v>
      </c>
      <c r="CF13" s="19">
        <v>0</v>
      </c>
      <c r="CG13" s="19">
        <v>0</v>
      </c>
      <c r="CH13" s="19">
        <v>570</v>
      </c>
      <c r="CI13" s="19">
        <v>219.6</v>
      </c>
      <c r="CJ13" s="19">
        <v>394.8</v>
      </c>
      <c r="CK13" s="19">
        <v>4.5599999999999996</v>
      </c>
      <c r="CL13" s="19">
        <v>4.5599999999999996</v>
      </c>
      <c r="CM13" s="19">
        <v>4.5599999999999996</v>
      </c>
      <c r="CN13" s="19">
        <v>0</v>
      </c>
      <c r="CO13" s="19">
        <v>0</v>
      </c>
    </row>
    <row r="14" spans="1:93" s="19" customFormat="1" x14ac:dyDescent="0.25">
      <c r="A14" s="17" t="str">
        <f>"4/13"</f>
        <v>4/13</v>
      </c>
      <c r="B14" s="18" t="s">
        <v>98</v>
      </c>
      <c r="C14" s="46">
        <v>10</v>
      </c>
      <c r="D14" s="39">
        <v>1.5</v>
      </c>
      <c r="E14" s="39">
        <v>2.66</v>
      </c>
      <c r="F14" s="39">
        <v>0</v>
      </c>
      <c r="G14" s="46">
        <v>30.540000000000003</v>
      </c>
      <c r="H14" s="39">
        <v>1.53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0.2</v>
      </c>
      <c r="R14" s="39">
        <v>0.43</v>
      </c>
      <c r="S14" s="39">
        <v>110</v>
      </c>
      <c r="T14" s="39">
        <v>10</v>
      </c>
      <c r="U14" s="39">
        <v>100</v>
      </c>
      <c r="V14" s="39">
        <v>5.5</v>
      </c>
      <c r="W14" s="39">
        <v>60</v>
      </c>
      <c r="X14" s="39">
        <v>7.0000000000000007E-2</v>
      </c>
      <c r="Y14" s="39">
        <v>21</v>
      </c>
      <c r="Z14" s="39">
        <v>17</v>
      </c>
      <c r="AA14" s="39">
        <v>23.8</v>
      </c>
      <c r="AB14" s="39">
        <v>0.04</v>
      </c>
      <c r="AC14" s="39">
        <v>0</v>
      </c>
      <c r="AD14" s="39">
        <v>0.04</v>
      </c>
      <c r="AE14" s="39">
        <v>0.02</v>
      </c>
      <c r="AF14" s="39">
        <v>0.68</v>
      </c>
      <c r="AG14" s="39">
        <v>7.0000000000000007E-2</v>
      </c>
      <c r="AH14" s="19">
        <v>0</v>
      </c>
      <c r="AI14" s="19">
        <v>157</v>
      </c>
      <c r="AJ14" s="19">
        <v>117</v>
      </c>
      <c r="AK14" s="19">
        <v>230</v>
      </c>
      <c r="AL14" s="19">
        <v>158</v>
      </c>
      <c r="AM14" s="19">
        <v>56</v>
      </c>
      <c r="AN14" s="19">
        <v>95</v>
      </c>
      <c r="AO14" s="19">
        <v>70</v>
      </c>
      <c r="AP14" s="19">
        <v>134</v>
      </c>
      <c r="AQ14" s="19">
        <v>76</v>
      </c>
      <c r="AR14" s="19">
        <v>87</v>
      </c>
      <c r="AS14" s="19">
        <v>156</v>
      </c>
      <c r="AT14" s="19">
        <v>70</v>
      </c>
      <c r="AU14" s="19">
        <v>51</v>
      </c>
      <c r="AV14" s="19">
        <v>517</v>
      </c>
      <c r="AW14" s="19">
        <v>0</v>
      </c>
      <c r="AX14" s="19">
        <v>273</v>
      </c>
      <c r="AY14" s="19">
        <v>129</v>
      </c>
      <c r="AZ14" s="19">
        <v>139</v>
      </c>
      <c r="BA14" s="19">
        <v>21.5</v>
      </c>
      <c r="BB14" s="19">
        <v>0</v>
      </c>
      <c r="BC14" s="19">
        <v>0.01</v>
      </c>
      <c r="BD14" s="19">
        <v>0.04</v>
      </c>
      <c r="BE14" s="19">
        <v>0.11</v>
      </c>
      <c r="BF14" s="19">
        <v>0.13</v>
      </c>
      <c r="BG14" s="19">
        <v>0.33</v>
      </c>
      <c r="BH14" s="19">
        <v>0.04</v>
      </c>
      <c r="BI14" s="19">
        <v>0.7</v>
      </c>
      <c r="BJ14" s="19">
        <v>0.01</v>
      </c>
      <c r="BK14" s="19">
        <v>0.16</v>
      </c>
      <c r="BL14" s="19">
        <v>0.01</v>
      </c>
      <c r="BM14" s="19">
        <v>0</v>
      </c>
      <c r="BN14" s="19">
        <v>0</v>
      </c>
      <c r="BO14" s="19">
        <v>0.05</v>
      </c>
      <c r="BP14" s="19">
        <v>7.0000000000000007E-2</v>
      </c>
      <c r="BQ14" s="19">
        <v>0.52</v>
      </c>
      <c r="BR14" s="19">
        <v>0</v>
      </c>
      <c r="BS14" s="19">
        <v>0</v>
      </c>
      <c r="BT14" s="19">
        <v>7.0000000000000007E-2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4.08</v>
      </c>
      <c r="CA14" s="20"/>
      <c r="CB14" s="20"/>
      <c r="CC14" s="19">
        <v>23.83</v>
      </c>
      <c r="CE14" s="19">
        <v>0</v>
      </c>
      <c r="CF14" s="19">
        <v>0</v>
      </c>
      <c r="CG14" s="19">
        <v>0</v>
      </c>
      <c r="CH14" s="19">
        <v>500</v>
      </c>
      <c r="CI14" s="19">
        <v>370</v>
      </c>
      <c r="CJ14" s="19">
        <v>435</v>
      </c>
      <c r="CK14" s="19">
        <v>1.53</v>
      </c>
      <c r="CL14" s="19">
        <v>0.97</v>
      </c>
      <c r="CM14" s="19">
        <v>1.25</v>
      </c>
      <c r="CN14" s="19">
        <v>0</v>
      </c>
      <c r="CO14" s="19">
        <v>0</v>
      </c>
    </row>
    <row r="15" spans="1:93" s="19" customFormat="1" x14ac:dyDescent="0.25">
      <c r="A15" s="17" t="str">
        <f>"31/10"</f>
        <v>31/10</v>
      </c>
      <c r="B15" s="18" t="s">
        <v>99</v>
      </c>
      <c r="C15" s="46">
        <v>150</v>
      </c>
      <c r="D15" s="39">
        <v>1.21</v>
      </c>
      <c r="E15" s="39">
        <v>0.96</v>
      </c>
      <c r="F15" s="39">
        <v>5.54</v>
      </c>
      <c r="G15" s="46">
        <v>34.478355000000008</v>
      </c>
      <c r="H15" s="39">
        <v>0.64</v>
      </c>
      <c r="I15" s="39">
        <v>0</v>
      </c>
      <c r="J15" s="39">
        <v>0</v>
      </c>
      <c r="K15" s="39">
        <v>0</v>
      </c>
      <c r="L15" s="39">
        <v>5.46</v>
      </c>
      <c r="M15" s="39">
        <v>0</v>
      </c>
      <c r="N15" s="39">
        <v>0.08</v>
      </c>
      <c r="O15" s="39">
        <v>0</v>
      </c>
      <c r="P15" s="39">
        <v>0</v>
      </c>
      <c r="Q15" s="39">
        <v>0.04</v>
      </c>
      <c r="R15" s="39">
        <v>0.31</v>
      </c>
      <c r="S15" s="39">
        <v>18.600000000000001</v>
      </c>
      <c r="T15" s="39">
        <v>54.31</v>
      </c>
      <c r="U15" s="39">
        <v>43.76</v>
      </c>
      <c r="V15" s="39">
        <v>4.99</v>
      </c>
      <c r="W15" s="39">
        <v>31.39</v>
      </c>
      <c r="X15" s="39">
        <v>0.05</v>
      </c>
      <c r="Y15" s="39">
        <v>7.5</v>
      </c>
      <c r="Z15" s="39">
        <v>3.38</v>
      </c>
      <c r="AA15" s="39">
        <v>8.25</v>
      </c>
      <c r="AB15" s="39">
        <v>0</v>
      </c>
      <c r="AC15" s="39">
        <v>0.01</v>
      </c>
      <c r="AD15" s="39">
        <v>0.05</v>
      </c>
      <c r="AE15" s="39">
        <v>0.03</v>
      </c>
      <c r="AF15" s="39">
        <v>0.3</v>
      </c>
      <c r="AG15" s="39">
        <v>0.2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145.94</v>
      </c>
      <c r="CA15" s="20"/>
      <c r="CB15" s="20"/>
      <c r="CC15" s="19">
        <v>8.06</v>
      </c>
      <c r="CE15" s="19">
        <v>6.84</v>
      </c>
      <c r="CF15" s="19">
        <v>3.69</v>
      </c>
      <c r="CG15" s="19">
        <v>5.26</v>
      </c>
      <c r="CH15" s="19">
        <v>567</v>
      </c>
      <c r="CI15" s="19">
        <v>214.2</v>
      </c>
      <c r="CJ15" s="19">
        <v>390.6</v>
      </c>
      <c r="CK15" s="19">
        <v>35.65</v>
      </c>
      <c r="CL15" s="19">
        <v>19</v>
      </c>
      <c r="CM15" s="19">
        <v>27.32</v>
      </c>
      <c r="CN15" s="19">
        <v>3.75</v>
      </c>
      <c r="CO15" s="19">
        <v>0</v>
      </c>
    </row>
    <row r="16" spans="1:93" s="7" customFormat="1" ht="31.5" x14ac:dyDescent="0.25">
      <c r="A16" s="14" t="str">
        <f>"15/4"</f>
        <v>15/4</v>
      </c>
      <c r="B16" s="15" t="s">
        <v>100</v>
      </c>
      <c r="C16" s="47">
        <v>150</v>
      </c>
      <c r="D16" s="40">
        <v>4.4800000000000004</v>
      </c>
      <c r="E16" s="40">
        <v>3.58</v>
      </c>
      <c r="F16" s="40">
        <v>25.31</v>
      </c>
      <c r="G16" s="47">
        <v>147.70967399999998</v>
      </c>
      <c r="H16" s="40">
        <v>2.5499999999999998</v>
      </c>
      <c r="I16" s="40">
        <v>7.0000000000000007E-2</v>
      </c>
      <c r="J16" s="40">
        <v>0</v>
      </c>
      <c r="K16" s="40">
        <v>0</v>
      </c>
      <c r="L16" s="40">
        <v>5.68</v>
      </c>
      <c r="M16" s="40">
        <v>17.420000000000002</v>
      </c>
      <c r="N16" s="40">
        <v>2.21</v>
      </c>
      <c r="O16" s="40">
        <v>0</v>
      </c>
      <c r="P16" s="40">
        <v>0</v>
      </c>
      <c r="Q16" s="40">
        <v>0.06</v>
      </c>
      <c r="R16" s="40">
        <v>1.2</v>
      </c>
      <c r="S16" s="40">
        <v>180.14</v>
      </c>
      <c r="T16" s="40">
        <v>132.11000000000001</v>
      </c>
      <c r="U16" s="40">
        <v>86.41</v>
      </c>
      <c r="V16" s="40">
        <v>20.43</v>
      </c>
      <c r="W16" s="40">
        <v>137.53</v>
      </c>
      <c r="X16" s="40">
        <v>0.54</v>
      </c>
      <c r="Y16" s="40">
        <v>14.4</v>
      </c>
      <c r="Z16" s="40">
        <v>12</v>
      </c>
      <c r="AA16" s="40">
        <v>26.7</v>
      </c>
      <c r="AB16" s="40">
        <v>0.48</v>
      </c>
      <c r="AC16" s="40">
        <v>0.08</v>
      </c>
      <c r="AD16" s="40">
        <v>0.09</v>
      </c>
      <c r="AE16" s="40">
        <v>0.7</v>
      </c>
      <c r="AF16" s="40">
        <v>1.9</v>
      </c>
      <c r="AG16" s="40">
        <v>0.31</v>
      </c>
      <c r="AH16" s="7">
        <v>0</v>
      </c>
      <c r="AI16" s="7">
        <v>136.54</v>
      </c>
      <c r="AJ16" s="7">
        <v>132.29</v>
      </c>
      <c r="AK16" s="7">
        <v>145.96</v>
      </c>
      <c r="AL16" s="7">
        <v>99.97</v>
      </c>
      <c r="AM16" s="7">
        <v>45.6</v>
      </c>
      <c r="AN16" s="7">
        <v>71.83</v>
      </c>
      <c r="AO16" s="7">
        <v>35.049999999999997</v>
      </c>
      <c r="AP16" s="7">
        <v>147.82</v>
      </c>
      <c r="AQ16" s="7">
        <v>115.23</v>
      </c>
      <c r="AR16" s="7">
        <v>138.91</v>
      </c>
      <c r="AS16" s="7">
        <v>180.68</v>
      </c>
      <c r="AT16" s="7">
        <v>65.849999999999994</v>
      </c>
      <c r="AU16" s="7">
        <v>116.3</v>
      </c>
      <c r="AV16" s="7">
        <v>679.39</v>
      </c>
      <c r="AW16" s="7">
        <v>0</v>
      </c>
      <c r="AX16" s="7">
        <v>370.77</v>
      </c>
      <c r="AY16" s="7">
        <v>111.5</v>
      </c>
      <c r="AZ16" s="7">
        <v>85.78</v>
      </c>
      <c r="BA16" s="7">
        <v>56.68</v>
      </c>
      <c r="BB16" s="7">
        <v>7.0000000000000007E-2</v>
      </c>
      <c r="BC16" s="7">
        <v>0.03</v>
      </c>
      <c r="BD16" s="7">
        <v>0.02</v>
      </c>
      <c r="BE16" s="7">
        <v>0.04</v>
      </c>
      <c r="BF16" s="7">
        <v>0.05</v>
      </c>
      <c r="BG16" s="7">
        <v>0.21</v>
      </c>
      <c r="BH16" s="7">
        <v>0</v>
      </c>
      <c r="BI16" s="7">
        <v>0.57999999999999996</v>
      </c>
      <c r="BJ16" s="7">
        <v>0</v>
      </c>
      <c r="BK16" s="7">
        <v>0.18</v>
      </c>
      <c r="BL16" s="7">
        <v>0</v>
      </c>
      <c r="BM16" s="7">
        <v>0</v>
      </c>
      <c r="BN16" s="7">
        <v>0</v>
      </c>
      <c r="BO16" s="7">
        <v>0.04</v>
      </c>
      <c r="BP16" s="7">
        <v>0.06</v>
      </c>
      <c r="BQ16" s="7">
        <v>0.48</v>
      </c>
      <c r="BR16" s="7">
        <v>0</v>
      </c>
      <c r="BS16" s="7">
        <v>0</v>
      </c>
      <c r="BT16" s="7">
        <v>0.03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133.35</v>
      </c>
      <c r="CA16" s="16"/>
      <c r="CB16" s="16"/>
      <c r="CC16" s="7">
        <v>16.399999999999999</v>
      </c>
      <c r="CE16" s="7">
        <v>34.24</v>
      </c>
      <c r="CF16" s="7">
        <v>14.52</v>
      </c>
      <c r="CG16" s="7">
        <v>24.38</v>
      </c>
      <c r="CH16" s="7">
        <v>2147.67</v>
      </c>
      <c r="CI16" s="7">
        <v>982.95</v>
      </c>
      <c r="CJ16" s="7">
        <v>1565.31</v>
      </c>
      <c r="CK16" s="7">
        <v>45.21</v>
      </c>
      <c r="CL16" s="7">
        <v>23.88</v>
      </c>
      <c r="CM16" s="7">
        <v>34.54</v>
      </c>
      <c r="CN16" s="7">
        <v>3</v>
      </c>
      <c r="CO16" s="7">
        <v>0.38</v>
      </c>
    </row>
    <row r="17" spans="1:93" s="8" customFormat="1" x14ac:dyDescent="0.25">
      <c r="A17" s="21"/>
      <c r="B17" s="22" t="s">
        <v>101</v>
      </c>
      <c r="C17" s="48">
        <f>SUM(C13:C16)</f>
        <v>340</v>
      </c>
      <c r="D17" s="41">
        <f t="shared" ref="D17:BO17" si="0">SUM(D13:D16)</f>
        <v>9.4400000000000013</v>
      </c>
      <c r="E17" s="41">
        <f t="shared" si="0"/>
        <v>8.6999999999999993</v>
      </c>
      <c r="F17" s="41">
        <f t="shared" si="0"/>
        <v>42.04</v>
      </c>
      <c r="G17" s="48">
        <f t="shared" si="0"/>
        <v>279.064029</v>
      </c>
      <c r="H17" s="41">
        <f t="shared" si="0"/>
        <v>4.8699999999999992</v>
      </c>
      <c r="I17" s="41">
        <f t="shared" si="0"/>
        <v>7.0000000000000007E-2</v>
      </c>
      <c r="J17" s="41">
        <f t="shared" si="0"/>
        <v>0</v>
      </c>
      <c r="K17" s="41">
        <f t="shared" si="0"/>
        <v>0</v>
      </c>
      <c r="L17" s="41">
        <f t="shared" si="0"/>
        <v>12.129999999999999</v>
      </c>
      <c r="M17" s="41">
        <f t="shared" si="0"/>
        <v>26.660000000000004</v>
      </c>
      <c r="N17" s="41">
        <f t="shared" si="0"/>
        <v>3.25</v>
      </c>
      <c r="O17" s="41">
        <f t="shared" si="0"/>
        <v>0</v>
      </c>
      <c r="P17" s="41">
        <f t="shared" si="0"/>
        <v>0</v>
      </c>
      <c r="Q17" s="41">
        <f t="shared" si="0"/>
        <v>0.39</v>
      </c>
      <c r="R17" s="41">
        <f t="shared" si="0"/>
        <v>2.42</v>
      </c>
      <c r="S17" s="41">
        <f t="shared" si="0"/>
        <v>437.44</v>
      </c>
      <c r="T17" s="41">
        <f t="shared" si="0"/>
        <v>235.72000000000003</v>
      </c>
      <c r="U17" s="41">
        <f t="shared" si="0"/>
        <v>236.76999999999998</v>
      </c>
      <c r="V17" s="41">
        <f t="shared" si="0"/>
        <v>40.82</v>
      </c>
      <c r="W17" s="41">
        <f t="shared" si="0"/>
        <v>254.42000000000002</v>
      </c>
      <c r="X17" s="41">
        <f t="shared" si="0"/>
        <v>1.26</v>
      </c>
      <c r="Y17" s="41">
        <f t="shared" si="0"/>
        <v>42.9</v>
      </c>
      <c r="Z17" s="41">
        <f t="shared" si="0"/>
        <v>32.379999999999995</v>
      </c>
      <c r="AA17" s="41">
        <f t="shared" si="0"/>
        <v>58.75</v>
      </c>
      <c r="AB17" s="41">
        <f t="shared" si="0"/>
        <v>1.03</v>
      </c>
      <c r="AC17" s="41">
        <f t="shared" si="0"/>
        <v>0.14000000000000001</v>
      </c>
      <c r="AD17" s="41">
        <f t="shared" si="0"/>
        <v>0.2</v>
      </c>
      <c r="AE17" s="41">
        <f t="shared" si="0"/>
        <v>1.23</v>
      </c>
      <c r="AF17" s="41">
        <f t="shared" si="0"/>
        <v>3.7800000000000002</v>
      </c>
      <c r="AG17" s="41">
        <f t="shared" si="0"/>
        <v>0.58000000000000007</v>
      </c>
      <c r="AH17" s="23">
        <f t="shared" si="0"/>
        <v>0</v>
      </c>
      <c r="AI17" s="23">
        <f t="shared" si="0"/>
        <v>405.14</v>
      </c>
      <c r="AJ17" s="23">
        <f t="shared" si="0"/>
        <v>365.09000000000003</v>
      </c>
      <c r="AK17" s="23">
        <f t="shared" si="0"/>
        <v>553.26</v>
      </c>
      <c r="AL17" s="23">
        <f t="shared" si="0"/>
        <v>317.66999999999996</v>
      </c>
      <c r="AM17" s="23">
        <f t="shared" si="0"/>
        <v>136.69999999999999</v>
      </c>
      <c r="AN17" s="23">
        <f t="shared" si="0"/>
        <v>237.02999999999997</v>
      </c>
      <c r="AO17" s="23">
        <f t="shared" si="0"/>
        <v>131.44999999999999</v>
      </c>
      <c r="AP17" s="23">
        <f t="shared" si="0"/>
        <v>407.82</v>
      </c>
      <c r="AQ17" s="23">
        <f t="shared" si="0"/>
        <v>269.53000000000003</v>
      </c>
      <c r="AR17" s="23">
        <f t="shared" si="0"/>
        <v>334.81</v>
      </c>
      <c r="AS17" s="23">
        <f t="shared" si="0"/>
        <v>426.98</v>
      </c>
      <c r="AT17" s="23">
        <f t="shared" si="0"/>
        <v>184.14999999999998</v>
      </c>
      <c r="AU17" s="23">
        <f t="shared" si="0"/>
        <v>251.3</v>
      </c>
      <c r="AV17" s="23">
        <f t="shared" si="0"/>
        <v>1893.8899999999999</v>
      </c>
      <c r="AW17" s="23">
        <f t="shared" si="0"/>
        <v>0</v>
      </c>
      <c r="AX17" s="23">
        <f t="shared" si="0"/>
        <v>870.87</v>
      </c>
      <c r="AY17" s="23">
        <f t="shared" si="0"/>
        <v>339.8</v>
      </c>
      <c r="AZ17" s="23">
        <f t="shared" si="0"/>
        <v>291.38</v>
      </c>
      <c r="BA17" s="23">
        <f t="shared" si="0"/>
        <v>130.08000000000001</v>
      </c>
      <c r="BB17" s="23">
        <f t="shared" si="0"/>
        <v>7.0000000000000007E-2</v>
      </c>
      <c r="BC17" s="23">
        <f t="shared" si="0"/>
        <v>0.04</v>
      </c>
      <c r="BD17" s="23">
        <f t="shared" si="0"/>
        <v>0.06</v>
      </c>
      <c r="BE17" s="23">
        <f t="shared" si="0"/>
        <v>0.15</v>
      </c>
      <c r="BF17" s="23">
        <f t="shared" si="0"/>
        <v>0.18</v>
      </c>
      <c r="BG17" s="23">
        <f t="shared" si="0"/>
        <v>0.55000000000000004</v>
      </c>
      <c r="BH17" s="23">
        <f t="shared" si="0"/>
        <v>0.04</v>
      </c>
      <c r="BI17" s="23">
        <f t="shared" si="0"/>
        <v>1.38</v>
      </c>
      <c r="BJ17" s="23">
        <f t="shared" si="0"/>
        <v>0.01</v>
      </c>
      <c r="BK17" s="23">
        <f t="shared" si="0"/>
        <v>0.39</v>
      </c>
      <c r="BL17" s="23">
        <f t="shared" si="0"/>
        <v>0.01</v>
      </c>
      <c r="BM17" s="23">
        <f t="shared" si="0"/>
        <v>0</v>
      </c>
      <c r="BN17" s="23">
        <f t="shared" si="0"/>
        <v>0</v>
      </c>
      <c r="BO17" s="23">
        <f t="shared" si="0"/>
        <v>0.09</v>
      </c>
      <c r="BP17" s="23">
        <f t="shared" ref="BP17:CO17" si="1">SUM(BP13:BP16)</f>
        <v>0.13</v>
      </c>
      <c r="BQ17" s="23">
        <f t="shared" si="1"/>
        <v>1.35</v>
      </c>
      <c r="BR17" s="23">
        <f t="shared" si="1"/>
        <v>0</v>
      </c>
      <c r="BS17" s="23">
        <f t="shared" si="1"/>
        <v>0</v>
      </c>
      <c r="BT17" s="23">
        <f t="shared" si="1"/>
        <v>0.36</v>
      </c>
      <c r="BU17" s="23">
        <f t="shared" si="1"/>
        <v>0.01</v>
      </c>
      <c r="BV17" s="23">
        <f t="shared" si="1"/>
        <v>0</v>
      </c>
      <c r="BW17" s="23">
        <f t="shared" si="1"/>
        <v>0</v>
      </c>
      <c r="BX17" s="23">
        <f t="shared" si="1"/>
        <v>0</v>
      </c>
      <c r="BY17" s="23">
        <f t="shared" si="1"/>
        <v>0</v>
      </c>
      <c r="BZ17" s="23">
        <f t="shared" si="1"/>
        <v>293.60000000000002</v>
      </c>
      <c r="CA17" s="23">
        <f t="shared" si="1"/>
        <v>0</v>
      </c>
      <c r="CB17" s="23">
        <f t="shared" si="1"/>
        <v>0</v>
      </c>
      <c r="CC17" s="23">
        <f t="shared" si="1"/>
        <v>48.29</v>
      </c>
      <c r="CD17" s="23">
        <f t="shared" si="1"/>
        <v>0</v>
      </c>
      <c r="CE17" s="23">
        <f t="shared" si="1"/>
        <v>41.08</v>
      </c>
      <c r="CF17" s="23">
        <f t="shared" si="1"/>
        <v>18.21</v>
      </c>
      <c r="CG17" s="23">
        <f t="shared" si="1"/>
        <v>29.64</v>
      </c>
      <c r="CH17" s="23">
        <f t="shared" si="1"/>
        <v>3784.67</v>
      </c>
      <c r="CI17" s="23">
        <f t="shared" si="1"/>
        <v>1786.75</v>
      </c>
      <c r="CJ17" s="23">
        <f t="shared" si="1"/>
        <v>2785.71</v>
      </c>
      <c r="CK17" s="23">
        <f t="shared" si="1"/>
        <v>86.949999999999989</v>
      </c>
      <c r="CL17" s="23">
        <f t="shared" si="1"/>
        <v>48.41</v>
      </c>
      <c r="CM17" s="23">
        <f t="shared" si="1"/>
        <v>67.67</v>
      </c>
      <c r="CN17" s="23">
        <f t="shared" si="1"/>
        <v>6.75</v>
      </c>
      <c r="CO17" s="23">
        <f t="shared" si="1"/>
        <v>0.38</v>
      </c>
    </row>
    <row r="18" spans="1:93" x14ac:dyDescent="0.25">
      <c r="B18" s="12" t="s">
        <v>102</v>
      </c>
    </row>
    <row r="19" spans="1:93" s="7" customFormat="1" x14ac:dyDescent="0.25">
      <c r="A19" s="14" t="str">
        <f>"-"</f>
        <v>-</v>
      </c>
      <c r="B19" s="15" t="s">
        <v>185</v>
      </c>
      <c r="C19" s="47">
        <v>100</v>
      </c>
      <c r="D19" s="40">
        <v>0.4</v>
      </c>
      <c r="E19" s="40">
        <v>0.4</v>
      </c>
      <c r="F19" s="40">
        <v>11.6</v>
      </c>
      <c r="G19" s="47">
        <v>50.480000000000004</v>
      </c>
      <c r="H19" s="40">
        <v>0.1</v>
      </c>
      <c r="I19" s="40">
        <v>0</v>
      </c>
      <c r="J19" s="40">
        <v>0</v>
      </c>
      <c r="K19" s="40">
        <v>0</v>
      </c>
      <c r="L19" s="40">
        <v>10</v>
      </c>
      <c r="M19" s="40">
        <v>0.8</v>
      </c>
      <c r="N19" s="40">
        <v>0.8</v>
      </c>
      <c r="O19" s="40">
        <v>0</v>
      </c>
      <c r="P19" s="40">
        <v>0</v>
      </c>
      <c r="Q19" s="40">
        <v>0.8</v>
      </c>
      <c r="R19" s="40">
        <v>0.5</v>
      </c>
      <c r="S19" s="40">
        <v>26</v>
      </c>
      <c r="T19" s="40">
        <v>278</v>
      </c>
      <c r="U19" s="40">
        <v>16</v>
      </c>
      <c r="V19" s="40">
        <v>9</v>
      </c>
      <c r="W19" s="40">
        <v>11</v>
      </c>
      <c r="X19" s="40">
        <v>2.2000000000000002</v>
      </c>
      <c r="Y19" s="40">
        <v>0</v>
      </c>
      <c r="Z19" s="40">
        <v>30</v>
      </c>
      <c r="AA19" s="40">
        <v>5</v>
      </c>
      <c r="AB19" s="40">
        <v>0.2</v>
      </c>
      <c r="AC19" s="40">
        <v>0.03</v>
      </c>
      <c r="AD19" s="40">
        <v>0.02</v>
      </c>
      <c r="AE19" s="40">
        <v>0.3</v>
      </c>
      <c r="AF19" s="40">
        <v>0.4</v>
      </c>
      <c r="AG19" s="40">
        <v>10</v>
      </c>
      <c r="AH19" s="7">
        <v>0</v>
      </c>
      <c r="AI19" s="7">
        <v>12</v>
      </c>
      <c r="AJ19" s="7">
        <v>13</v>
      </c>
      <c r="AK19" s="7">
        <v>19</v>
      </c>
      <c r="AL19" s="7">
        <v>18</v>
      </c>
      <c r="AM19" s="7">
        <v>3</v>
      </c>
      <c r="AN19" s="7">
        <v>11</v>
      </c>
      <c r="AO19" s="7">
        <v>3</v>
      </c>
      <c r="AP19" s="7">
        <v>9</v>
      </c>
      <c r="AQ19" s="7">
        <v>17</v>
      </c>
      <c r="AR19" s="7">
        <v>10</v>
      </c>
      <c r="AS19" s="7">
        <v>78</v>
      </c>
      <c r="AT19" s="7">
        <v>7</v>
      </c>
      <c r="AU19" s="7">
        <v>14</v>
      </c>
      <c r="AV19" s="7">
        <v>42</v>
      </c>
      <c r="AW19" s="7">
        <v>0</v>
      </c>
      <c r="AX19" s="7">
        <v>13</v>
      </c>
      <c r="AY19" s="7">
        <v>16</v>
      </c>
      <c r="AZ19" s="7">
        <v>6</v>
      </c>
      <c r="BA19" s="7">
        <v>5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86.3</v>
      </c>
      <c r="CA19" s="16"/>
      <c r="CB19" s="16"/>
      <c r="CC19" s="7">
        <v>5</v>
      </c>
      <c r="CE19" s="7">
        <v>2</v>
      </c>
      <c r="CF19" s="7">
        <v>2</v>
      </c>
      <c r="CG19" s="7">
        <v>2</v>
      </c>
      <c r="CH19" s="7">
        <v>150</v>
      </c>
      <c r="CI19" s="7">
        <v>150</v>
      </c>
      <c r="CJ19" s="7">
        <v>150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</row>
    <row r="20" spans="1:93" s="8" customFormat="1" x14ac:dyDescent="0.25">
      <c r="A20" s="21"/>
      <c r="B20" s="22" t="s">
        <v>103</v>
      </c>
      <c r="C20" s="48">
        <f>SUM(C19)</f>
        <v>100</v>
      </c>
      <c r="D20" s="41">
        <f t="shared" ref="D20:AG20" si="2">SUM(D19)</f>
        <v>0.4</v>
      </c>
      <c r="E20" s="41">
        <f t="shared" si="2"/>
        <v>0.4</v>
      </c>
      <c r="F20" s="41">
        <f t="shared" si="2"/>
        <v>11.6</v>
      </c>
      <c r="G20" s="48">
        <f t="shared" si="2"/>
        <v>50.480000000000004</v>
      </c>
      <c r="H20" s="41">
        <f t="shared" si="2"/>
        <v>0.1</v>
      </c>
      <c r="I20" s="41">
        <f t="shared" si="2"/>
        <v>0</v>
      </c>
      <c r="J20" s="41">
        <f t="shared" si="2"/>
        <v>0</v>
      </c>
      <c r="K20" s="41">
        <f t="shared" si="2"/>
        <v>0</v>
      </c>
      <c r="L20" s="41">
        <f t="shared" si="2"/>
        <v>10</v>
      </c>
      <c r="M20" s="41">
        <f t="shared" si="2"/>
        <v>0.8</v>
      </c>
      <c r="N20" s="41">
        <f t="shared" si="2"/>
        <v>0.8</v>
      </c>
      <c r="O20" s="41">
        <f t="shared" si="2"/>
        <v>0</v>
      </c>
      <c r="P20" s="41">
        <f t="shared" si="2"/>
        <v>0</v>
      </c>
      <c r="Q20" s="41">
        <f t="shared" si="2"/>
        <v>0.8</v>
      </c>
      <c r="R20" s="41">
        <f t="shared" si="2"/>
        <v>0.5</v>
      </c>
      <c r="S20" s="41">
        <f t="shared" si="2"/>
        <v>26</v>
      </c>
      <c r="T20" s="41">
        <f t="shared" si="2"/>
        <v>278</v>
      </c>
      <c r="U20" s="41">
        <f t="shared" si="2"/>
        <v>16</v>
      </c>
      <c r="V20" s="41">
        <f t="shared" si="2"/>
        <v>9</v>
      </c>
      <c r="W20" s="41">
        <f t="shared" si="2"/>
        <v>11</v>
      </c>
      <c r="X20" s="41">
        <f t="shared" si="2"/>
        <v>2.2000000000000002</v>
      </c>
      <c r="Y20" s="41">
        <f t="shared" si="2"/>
        <v>0</v>
      </c>
      <c r="Z20" s="41">
        <f t="shared" si="2"/>
        <v>30</v>
      </c>
      <c r="AA20" s="41">
        <f t="shared" si="2"/>
        <v>5</v>
      </c>
      <c r="AB20" s="41">
        <f t="shared" si="2"/>
        <v>0.2</v>
      </c>
      <c r="AC20" s="41">
        <f t="shared" si="2"/>
        <v>0.03</v>
      </c>
      <c r="AD20" s="41">
        <f t="shared" si="2"/>
        <v>0.02</v>
      </c>
      <c r="AE20" s="41">
        <f t="shared" si="2"/>
        <v>0.3</v>
      </c>
      <c r="AF20" s="41">
        <f t="shared" si="2"/>
        <v>0.4</v>
      </c>
      <c r="AG20" s="41">
        <f t="shared" si="2"/>
        <v>10</v>
      </c>
      <c r="AH20" s="8">
        <v>0</v>
      </c>
      <c r="AI20" s="8">
        <v>12</v>
      </c>
      <c r="AJ20" s="8">
        <v>13</v>
      </c>
      <c r="AK20" s="8">
        <v>19</v>
      </c>
      <c r="AL20" s="8">
        <v>18</v>
      </c>
      <c r="AM20" s="8">
        <v>3</v>
      </c>
      <c r="AN20" s="8">
        <v>11</v>
      </c>
      <c r="AO20" s="8">
        <v>3</v>
      </c>
      <c r="AP20" s="8">
        <v>9</v>
      </c>
      <c r="AQ20" s="8">
        <v>17</v>
      </c>
      <c r="AR20" s="8">
        <v>10</v>
      </c>
      <c r="AS20" s="8">
        <v>78</v>
      </c>
      <c r="AT20" s="8">
        <v>7</v>
      </c>
      <c r="AU20" s="8">
        <v>14</v>
      </c>
      <c r="AV20" s="8">
        <v>42</v>
      </c>
      <c r="AW20" s="8">
        <v>0</v>
      </c>
      <c r="AX20" s="8">
        <v>13</v>
      </c>
      <c r="AY20" s="8">
        <v>16</v>
      </c>
      <c r="AZ20" s="8">
        <v>6</v>
      </c>
      <c r="BA20" s="8">
        <v>5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86.3</v>
      </c>
      <c r="CA20" s="6"/>
      <c r="CB20" s="6" t="e">
        <f>$G$20/#REF!*100</f>
        <v>#REF!</v>
      </c>
      <c r="CC20" s="8">
        <v>5</v>
      </c>
      <c r="CE20" s="8">
        <v>2</v>
      </c>
      <c r="CF20" s="8">
        <v>2</v>
      </c>
      <c r="CG20" s="8">
        <v>2</v>
      </c>
      <c r="CH20" s="8">
        <v>150</v>
      </c>
      <c r="CI20" s="8">
        <v>150</v>
      </c>
      <c r="CJ20" s="8">
        <v>150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</row>
    <row r="21" spans="1:93" x14ac:dyDescent="0.25">
      <c r="B21" s="12" t="s">
        <v>104</v>
      </c>
    </row>
    <row r="22" spans="1:93" s="19" customFormat="1" x14ac:dyDescent="0.25">
      <c r="A22" s="17" t="str">
        <f>"-"</f>
        <v>-</v>
      </c>
      <c r="B22" s="18" t="s">
        <v>105</v>
      </c>
      <c r="C22" s="46">
        <v>20</v>
      </c>
      <c r="D22" s="39">
        <v>1.22</v>
      </c>
      <c r="E22" s="39">
        <v>0.12</v>
      </c>
      <c r="F22" s="39">
        <v>7.38</v>
      </c>
      <c r="G22" s="46">
        <v>36.031199999999998</v>
      </c>
      <c r="H22" s="39">
        <v>0</v>
      </c>
      <c r="I22" s="39">
        <v>0</v>
      </c>
      <c r="J22" s="39">
        <v>0</v>
      </c>
      <c r="K22" s="39">
        <v>0</v>
      </c>
      <c r="L22" s="39">
        <v>0.22</v>
      </c>
      <c r="M22" s="39">
        <v>7.12</v>
      </c>
      <c r="N22" s="39">
        <v>0.04</v>
      </c>
      <c r="O22" s="39">
        <v>0</v>
      </c>
      <c r="P22" s="39">
        <v>0</v>
      </c>
      <c r="Q22" s="39">
        <v>0</v>
      </c>
      <c r="R22" s="39">
        <v>0.36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19">
        <v>0</v>
      </c>
      <c r="AI22" s="19">
        <v>63.86</v>
      </c>
      <c r="AJ22" s="19">
        <v>66.47</v>
      </c>
      <c r="AK22" s="19">
        <v>101.79</v>
      </c>
      <c r="AL22" s="19">
        <v>33.76</v>
      </c>
      <c r="AM22" s="19">
        <v>20.010000000000002</v>
      </c>
      <c r="AN22" s="19">
        <v>40.020000000000003</v>
      </c>
      <c r="AO22" s="19">
        <v>15.14</v>
      </c>
      <c r="AP22" s="19">
        <v>72.38</v>
      </c>
      <c r="AQ22" s="19">
        <v>44.89</v>
      </c>
      <c r="AR22" s="19">
        <v>62.64</v>
      </c>
      <c r="AS22" s="19">
        <v>51.68</v>
      </c>
      <c r="AT22" s="19">
        <v>27.14</v>
      </c>
      <c r="AU22" s="19">
        <v>48.02</v>
      </c>
      <c r="AV22" s="19">
        <v>401.59</v>
      </c>
      <c r="AW22" s="19">
        <v>0</v>
      </c>
      <c r="AX22" s="19">
        <v>130.85</v>
      </c>
      <c r="AY22" s="19">
        <v>56.9</v>
      </c>
      <c r="AZ22" s="19">
        <v>37.76</v>
      </c>
      <c r="BA22" s="19">
        <v>29.93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0.02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0.01</v>
      </c>
      <c r="BR22" s="19">
        <v>0</v>
      </c>
      <c r="BS22" s="19">
        <v>0</v>
      </c>
      <c r="BT22" s="19">
        <v>0.06</v>
      </c>
      <c r="BU22" s="19">
        <v>0</v>
      </c>
      <c r="BV22" s="19">
        <v>0</v>
      </c>
      <c r="BW22" s="19">
        <v>0</v>
      </c>
      <c r="BX22" s="19">
        <v>0</v>
      </c>
      <c r="BY22" s="19">
        <v>0</v>
      </c>
      <c r="BZ22" s="19">
        <v>7.82</v>
      </c>
      <c r="CA22" s="20"/>
      <c r="CB22" s="20"/>
      <c r="CC22" s="19">
        <v>0</v>
      </c>
      <c r="CE22" s="19">
        <v>0</v>
      </c>
      <c r="CF22" s="19">
        <v>0</v>
      </c>
      <c r="CG22" s="19">
        <v>0</v>
      </c>
      <c r="CH22" s="19">
        <v>380</v>
      </c>
      <c r="CI22" s="19">
        <v>146.4</v>
      </c>
      <c r="CJ22" s="19">
        <v>263.2</v>
      </c>
      <c r="CK22" s="19">
        <v>3.04</v>
      </c>
      <c r="CL22" s="19">
        <v>3.04</v>
      </c>
      <c r="CM22" s="19">
        <v>3.04</v>
      </c>
      <c r="CN22" s="19">
        <v>0</v>
      </c>
      <c r="CO22" s="19">
        <v>0</v>
      </c>
    </row>
    <row r="23" spans="1:93" s="19" customFormat="1" x14ac:dyDescent="0.25">
      <c r="A23" s="17" t="str">
        <f>"-"</f>
        <v>-</v>
      </c>
      <c r="B23" s="18" t="s">
        <v>106</v>
      </c>
      <c r="C23" s="46">
        <v>20</v>
      </c>
      <c r="D23" s="39">
        <v>1.2</v>
      </c>
      <c r="E23" s="39">
        <v>0.24</v>
      </c>
      <c r="F23" s="39">
        <v>8.34</v>
      </c>
      <c r="G23" s="46">
        <v>38.196000000000005</v>
      </c>
      <c r="H23" s="39">
        <v>0.04</v>
      </c>
      <c r="I23" s="39">
        <v>0</v>
      </c>
      <c r="J23" s="39">
        <v>0</v>
      </c>
      <c r="K23" s="39">
        <v>0</v>
      </c>
      <c r="L23" s="39">
        <v>0.24</v>
      </c>
      <c r="M23" s="39">
        <v>6.44</v>
      </c>
      <c r="N23" s="39">
        <v>1.66</v>
      </c>
      <c r="O23" s="39">
        <v>0</v>
      </c>
      <c r="P23" s="39">
        <v>0</v>
      </c>
      <c r="Q23" s="39">
        <v>0.2</v>
      </c>
      <c r="R23" s="39">
        <v>0.5</v>
      </c>
      <c r="S23" s="39">
        <v>122</v>
      </c>
      <c r="T23" s="39">
        <v>49</v>
      </c>
      <c r="U23" s="39">
        <v>7</v>
      </c>
      <c r="V23" s="39">
        <v>9.4</v>
      </c>
      <c r="W23" s="39">
        <v>31.6</v>
      </c>
      <c r="X23" s="39">
        <v>0.78</v>
      </c>
      <c r="Y23" s="39">
        <v>0</v>
      </c>
      <c r="Z23" s="39">
        <v>1</v>
      </c>
      <c r="AA23" s="39">
        <v>0.2</v>
      </c>
      <c r="AB23" s="39">
        <v>0.28000000000000003</v>
      </c>
      <c r="AC23" s="39">
        <v>0.04</v>
      </c>
      <c r="AD23" s="39">
        <v>0.02</v>
      </c>
      <c r="AE23" s="39">
        <v>0.14000000000000001</v>
      </c>
      <c r="AF23" s="39">
        <v>0.4</v>
      </c>
      <c r="AG23" s="39">
        <v>0</v>
      </c>
      <c r="AH23" s="19">
        <v>0</v>
      </c>
      <c r="AI23" s="19">
        <v>64.400000000000006</v>
      </c>
      <c r="AJ23" s="19">
        <v>49.6</v>
      </c>
      <c r="AK23" s="19">
        <v>85.4</v>
      </c>
      <c r="AL23" s="19">
        <v>44.6</v>
      </c>
      <c r="AM23" s="19">
        <v>18.600000000000001</v>
      </c>
      <c r="AN23" s="19">
        <v>39.6</v>
      </c>
      <c r="AO23" s="19">
        <v>16</v>
      </c>
      <c r="AP23" s="19">
        <v>74.2</v>
      </c>
      <c r="AQ23" s="19">
        <v>59.4</v>
      </c>
      <c r="AR23" s="19">
        <v>58.2</v>
      </c>
      <c r="AS23" s="19">
        <v>92.8</v>
      </c>
      <c r="AT23" s="19">
        <v>24.8</v>
      </c>
      <c r="AU23" s="19">
        <v>62</v>
      </c>
      <c r="AV23" s="19">
        <v>311.8</v>
      </c>
      <c r="AW23" s="19">
        <v>0</v>
      </c>
      <c r="AX23" s="19">
        <v>105.2</v>
      </c>
      <c r="AY23" s="19">
        <v>58.2</v>
      </c>
      <c r="AZ23" s="19">
        <v>36</v>
      </c>
      <c r="BA23" s="19">
        <v>26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0.03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0.02</v>
      </c>
      <c r="BR23" s="19">
        <v>0</v>
      </c>
      <c r="BS23" s="19">
        <v>0</v>
      </c>
      <c r="BT23" s="19">
        <v>0.1</v>
      </c>
      <c r="BU23" s="19">
        <v>0.02</v>
      </c>
      <c r="BV23" s="19">
        <v>0</v>
      </c>
      <c r="BW23" s="19">
        <v>0</v>
      </c>
      <c r="BX23" s="19">
        <v>0</v>
      </c>
      <c r="BY23" s="19">
        <v>0</v>
      </c>
      <c r="BZ23" s="19">
        <v>9.4</v>
      </c>
      <c r="CA23" s="20"/>
      <c r="CB23" s="20"/>
      <c r="CC23" s="19">
        <v>0.17</v>
      </c>
      <c r="CE23" s="19">
        <v>3</v>
      </c>
      <c r="CF23" s="19">
        <v>3</v>
      </c>
      <c r="CG23" s="19">
        <v>3</v>
      </c>
      <c r="CH23" s="19">
        <v>570</v>
      </c>
      <c r="CI23" s="19">
        <v>219.6</v>
      </c>
      <c r="CJ23" s="19">
        <v>394.8</v>
      </c>
      <c r="CK23" s="19">
        <v>5.7</v>
      </c>
      <c r="CL23" s="19">
        <v>4.74</v>
      </c>
      <c r="CM23" s="19">
        <v>5.22</v>
      </c>
      <c r="CN23" s="19">
        <v>0</v>
      </c>
      <c r="CO23" s="19">
        <v>0</v>
      </c>
    </row>
    <row r="24" spans="1:93" s="19" customFormat="1" x14ac:dyDescent="0.25">
      <c r="A24" s="17" t="str">
        <f>"6/10"</f>
        <v>6/10</v>
      </c>
      <c r="B24" s="18" t="s">
        <v>107</v>
      </c>
      <c r="C24" s="46">
        <v>150</v>
      </c>
      <c r="D24" s="39">
        <v>0.76</v>
      </c>
      <c r="E24" s="39">
        <v>0.04</v>
      </c>
      <c r="F24" s="39">
        <v>17.38</v>
      </c>
      <c r="G24" s="46">
        <v>65.699190000000002</v>
      </c>
      <c r="H24" s="39">
        <v>0.02</v>
      </c>
      <c r="I24" s="39">
        <v>0</v>
      </c>
      <c r="J24" s="39">
        <v>0</v>
      </c>
      <c r="K24" s="39">
        <v>0</v>
      </c>
      <c r="L24" s="39">
        <v>14.39</v>
      </c>
      <c r="M24" s="39">
        <v>0.43</v>
      </c>
      <c r="N24" s="39">
        <v>2.57</v>
      </c>
      <c r="O24" s="39">
        <v>0</v>
      </c>
      <c r="P24" s="39">
        <v>0</v>
      </c>
      <c r="Q24" s="39">
        <v>0.23</v>
      </c>
      <c r="R24" s="39">
        <v>0.61</v>
      </c>
      <c r="S24" s="39">
        <v>2.6</v>
      </c>
      <c r="T24" s="39">
        <v>255.2</v>
      </c>
      <c r="U24" s="39">
        <v>23.5</v>
      </c>
      <c r="V24" s="39">
        <v>14.96</v>
      </c>
      <c r="W24" s="39">
        <v>20.37</v>
      </c>
      <c r="X24" s="39">
        <v>0.49</v>
      </c>
      <c r="Y24" s="39">
        <v>0</v>
      </c>
      <c r="Z24" s="39">
        <v>472.5</v>
      </c>
      <c r="AA24" s="39">
        <v>87.45</v>
      </c>
      <c r="AB24" s="39">
        <v>0.83</v>
      </c>
      <c r="AC24" s="39">
        <v>0.03</v>
      </c>
      <c r="AD24" s="39">
        <v>0.04</v>
      </c>
      <c r="AE24" s="39">
        <v>0.38</v>
      </c>
      <c r="AF24" s="39">
        <v>0.59</v>
      </c>
      <c r="AG24" s="39">
        <v>0.36</v>
      </c>
      <c r="AH24" s="19">
        <v>0</v>
      </c>
      <c r="AI24" s="19">
        <v>0.01</v>
      </c>
      <c r="AJ24" s="19">
        <v>0.01</v>
      </c>
      <c r="AK24" s="19">
        <v>0.01</v>
      </c>
      <c r="AL24" s="19">
        <v>0.01</v>
      </c>
      <c r="AM24" s="19">
        <v>0</v>
      </c>
      <c r="AN24" s="19">
        <v>0.01</v>
      </c>
      <c r="AO24" s="19">
        <v>0</v>
      </c>
      <c r="AP24" s="19">
        <v>0.01</v>
      </c>
      <c r="AQ24" s="19">
        <v>0.01</v>
      </c>
      <c r="AR24" s="19">
        <v>0.01</v>
      </c>
      <c r="AS24" s="19">
        <v>0.04</v>
      </c>
      <c r="AT24" s="19">
        <v>0</v>
      </c>
      <c r="AU24" s="19">
        <v>0.01</v>
      </c>
      <c r="AV24" s="19">
        <v>0.02</v>
      </c>
      <c r="AW24" s="19">
        <v>0</v>
      </c>
      <c r="AX24" s="19">
        <v>0.01</v>
      </c>
      <c r="AY24" s="19">
        <v>0.01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0.01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160.51</v>
      </c>
      <c r="CA24" s="20"/>
      <c r="CB24" s="20"/>
      <c r="CC24" s="19">
        <v>78.75</v>
      </c>
      <c r="CE24" s="19">
        <v>3.95</v>
      </c>
      <c r="CF24" s="19">
        <v>3.95</v>
      </c>
      <c r="CG24" s="19">
        <v>3.95</v>
      </c>
      <c r="CH24" s="19">
        <v>454.5</v>
      </c>
      <c r="CI24" s="19">
        <v>172.98</v>
      </c>
      <c r="CJ24" s="19">
        <v>313.74</v>
      </c>
      <c r="CK24" s="19">
        <v>41.94</v>
      </c>
      <c r="CL24" s="19">
        <v>24.93</v>
      </c>
      <c r="CM24" s="19">
        <v>33.44</v>
      </c>
      <c r="CN24" s="19">
        <v>7.5</v>
      </c>
      <c r="CO24" s="19">
        <v>0</v>
      </c>
    </row>
    <row r="25" spans="1:93" s="19" customFormat="1" ht="31.5" x14ac:dyDescent="0.25">
      <c r="A25" s="17" t="str">
        <f>"6/1"</f>
        <v>6/1</v>
      </c>
      <c r="B25" s="18" t="s">
        <v>108</v>
      </c>
      <c r="C25" s="46">
        <v>30</v>
      </c>
      <c r="D25" s="39">
        <v>0.46</v>
      </c>
      <c r="E25" s="39">
        <v>1.79</v>
      </c>
      <c r="F25" s="39">
        <v>2.8</v>
      </c>
      <c r="G25" s="46">
        <v>27.807548999999998</v>
      </c>
      <c r="H25" s="39">
        <v>0.23</v>
      </c>
      <c r="I25" s="39">
        <v>1.17</v>
      </c>
      <c r="J25" s="39">
        <v>0</v>
      </c>
      <c r="K25" s="39">
        <v>0</v>
      </c>
      <c r="L25" s="39">
        <v>2.21</v>
      </c>
      <c r="M25" s="39">
        <v>0.03</v>
      </c>
      <c r="N25" s="39">
        <v>0.55000000000000004</v>
      </c>
      <c r="O25" s="39">
        <v>0</v>
      </c>
      <c r="P25" s="39">
        <v>0</v>
      </c>
      <c r="Q25" s="39">
        <v>0.08</v>
      </c>
      <c r="R25" s="39">
        <v>0.35</v>
      </c>
      <c r="S25" s="39">
        <v>60.77</v>
      </c>
      <c r="T25" s="39">
        <v>75.599999999999994</v>
      </c>
      <c r="U25" s="39">
        <v>12.42</v>
      </c>
      <c r="V25" s="39">
        <v>5.35</v>
      </c>
      <c r="W25" s="39">
        <v>9.57</v>
      </c>
      <c r="X25" s="39">
        <v>0.17</v>
      </c>
      <c r="Y25" s="39">
        <v>0</v>
      </c>
      <c r="Z25" s="39">
        <v>568.89</v>
      </c>
      <c r="AA25" s="39">
        <v>96.68</v>
      </c>
      <c r="AB25" s="39">
        <v>0.83</v>
      </c>
      <c r="AC25" s="39">
        <v>0.01</v>
      </c>
      <c r="AD25" s="39">
        <v>0.01</v>
      </c>
      <c r="AE25" s="39">
        <v>0.2</v>
      </c>
      <c r="AF25" s="39">
        <v>0.26</v>
      </c>
      <c r="AG25" s="39">
        <v>10.16</v>
      </c>
      <c r="AH25" s="19">
        <v>0</v>
      </c>
      <c r="AI25" s="19">
        <v>14.81</v>
      </c>
      <c r="AJ25" s="19">
        <v>12.67</v>
      </c>
      <c r="AK25" s="19">
        <v>16.18</v>
      </c>
      <c r="AL25" s="19">
        <v>15.24</v>
      </c>
      <c r="AM25" s="19">
        <v>5.27</v>
      </c>
      <c r="AN25" s="19">
        <v>11.43</v>
      </c>
      <c r="AO25" s="19">
        <v>2.58</v>
      </c>
      <c r="AP25" s="19">
        <v>13.81</v>
      </c>
      <c r="AQ25" s="19">
        <v>17.91</v>
      </c>
      <c r="AR25" s="19">
        <v>20.67</v>
      </c>
      <c r="AS25" s="19">
        <v>44.28</v>
      </c>
      <c r="AT25" s="19">
        <v>6.83</v>
      </c>
      <c r="AU25" s="19">
        <v>11.73</v>
      </c>
      <c r="AV25" s="19">
        <v>71.69</v>
      </c>
      <c r="AW25" s="19">
        <v>0</v>
      </c>
      <c r="AX25" s="19">
        <v>14.42</v>
      </c>
      <c r="AY25" s="19">
        <v>14.56</v>
      </c>
      <c r="AZ25" s="19">
        <v>11.87</v>
      </c>
      <c r="BA25" s="19">
        <v>4.97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0.11</v>
      </c>
      <c r="BJ25" s="19">
        <v>0</v>
      </c>
      <c r="BK25" s="19">
        <v>7.0000000000000007E-2</v>
      </c>
      <c r="BL25" s="19">
        <v>0.01</v>
      </c>
      <c r="BM25" s="19">
        <v>0.01</v>
      </c>
      <c r="BN25" s="19">
        <v>0</v>
      </c>
      <c r="BO25" s="19">
        <v>0</v>
      </c>
      <c r="BP25" s="19">
        <v>0</v>
      </c>
      <c r="BQ25" s="19">
        <v>0.42</v>
      </c>
      <c r="BR25" s="19">
        <v>0</v>
      </c>
      <c r="BS25" s="19">
        <v>0</v>
      </c>
      <c r="BT25" s="19">
        <v>1.04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24.57</v>
      </c>
      <c r="CA25" s="20"/>
      <c r="CB25" s="20"/>
      <c r="CC25" s="19">
        <v>94.82</v>
      </c>
      <c r="CE25" s="19">
        <v>13.55</v>
      </c>
      <c r="CF25" s="19">
        <v>6.21</v>
      </c>
      <c r="CG25" s="19">
        <v>9.8800000000000008</v>
      </c>
      <c r="CH25" s="19">
        <v>406.33</v>
      </c>
      <c r="CI25" s="19">
        <v>97.29</v>
      </c>
      <c r="CJ25" s="19">
        <v>251.81</v>
      </c>
      <c r="CK25" s="19">
        <v>6.53</v>
      </c>
      <c r="CL25" s="19">
        <v>6.16</v>
      </c>
      <c r="CM25" s="19">
        <v>6.34</v>
      </c>
      <c r="CN25" s="19">
        <v>0.9</v>
      </c>
      <c r="CO25" s="19">
        <v>0.15</v>
      </c>
    </row>
    <row r="26" spans="1:93" s="19" customFormat="1" ht="33.75" customHeight="1" x14ac:dyDescent="0.25">
      <c r="A26" s="17" t="str">
        <f>"18/2"</f>
        <v>18/2</v>
      </c>
      <c r="B26" s="18" t="s">
        <v>109</v>
      </c>
      <c r="C26" s="46">
        <v>150</v>
      </c>
      <c r="D26" s="39">
        <v>2.38</v>
      </c>
      <c r="E26" s="39">
        <v>5.29</v>
      </c>
      <c r="F26" s="39">
        <v>12.17</v>
      </c>
      <c r="G26" s="46">
        <v>104.7119841</v>
      </c>
      <c r="H26" s="39">
        <v>1.33</v>
      </c>
      <c r="I26" s="39">
        <v>0.78</v>
      </c>
      <c r="J26" s="39">
        <v>0</v>
      </c>
      <c r="K26" s="39">
        <v>0</v>
      </c>
      <c r="L26" s="39">
        <v>1.46</v>
      </c>
      <c r="M26" s="39">
        <v>9.67</v>
      </c>
      <c r="N26" s="39">
        <v>1.04</v>
      </c>
      <c r="O26" s="39">
        <v>0</v>
      </c>
      <c r="P26" s="39">
        <v>0</v>
      </c>
      <c r="Q26" s="39">
        <v>0.11</v>
      </c>
      <c r="R26" s="39">
        <v>1.5</v>
      </c>
      <c r="S26" s="39">
        <v>348.82</v>
      </c>
      <c r="T26" s="39">
        <v>265.02</v>
      </c>
      <c r="U26" s="39">
        <v>11.51</v>
      </c>
      <c r="V26" s="39">
        <v>13.39</v>
      </c>
      <c r="W26" s="39">
        <v>33.770000000000003</v>
      </c>
      <c r="X26" s="39">
        <v>0.56000000000000005</v>
      </c>
      <c r="Y26" s="39">
        <v>0</v>
      </c>
      <c r="Z26" s="39">
        <v>785.16</v>
      </c>
      <c r="AA26" s="39">
        <v>145.26</v>
      </c>
      <c r="AB26" s="39">
        <v>0.7</v>
      </c>
      <c r="AC26" s="39">
        <v>7.0000000000000007E-2</v>
      </c>
      <c r="AD26" s="39">
        <v>0.06</v>
      </c>
      <c r="AE26" s="39">
        <v>0.57999999999999996</v>
      </c>
      <c r="AF26" s="39">
        <v>1.03</v>
      </c>
      <c r="AG26" s="39">
        <v>3.67</v>
      </c>
      <c r="AH26" s="19">
        <v>0</v>
      </c>
      <c r="AI26" s="19">
        <v>40.75</v>
      </c>
      <c r="AJ26" s="19">
        <v>44</v>
      </c>
      <c r="AK26" s="19">
        <v>70.650000000000006</v>
      </c>
      <c r="AL26" s="19">
        <v>41.96</v>
      </c>
      <c r="AM26" s="19">
        <v>13.68</v>
      </c>
      <c r="AN26" s="19">
        <v>36.82</v>
      </c>
      <c r="AO26" s="19">
        <v>14.62</v>
      </c>
      <c r="AP26" s="19">
        <v>48.22</v>
      </c>
      <c r="AQ26" s="19">
        <v>46.51</v>
      </c>
      <c r="AR26" s="19">
        <v>92.04</v>
      </c>
      <c r="AS26" s="19">
        <v>58.16</v>
      </c>
      <c r="AT26" s="19">
        <v>18.399999999999999</v>
      </c>
      <c r="AU26" s="19">
        <v>39.32</v>
      </c>
      <c r="AV26" s="19">
        <v>286.58</v>
      </c>
      <c r="AW26" s="19">
        <v>0</v>
      </c>
      <c r="AX26" s="19">
        <v>71</v>
      </c>
      <c r="AY26" s="19">
        <v>42.6</v>
      </c>
      <c r="AZ26" s="19">
        <v>28.2</v>
      </c>
      <c r="BA26" s="19">
        <v>17.84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0.11</v>
      </c>
      <c r="BJ26" s="19">
        <v>0</v>
      </c>
      <c r="BK26" s="19">
        <v>0.06</v>
      </c>
      <c r="BL26" s="19">
        <v>0</v>
      </c>
      <c r="BM26" s="19">
        <v>0.01</v>
      </c>
      <c r="BN26" s="19">
        <v>0</v>
      </c>
      <c r="BO26" s="19">
        <v>0</v>
      </c>
      <c r="BP26" s="19">
        <v>0</v>
      </c>
      <c r="BQ26" s="19">
        <v>0.35</v>
      </c>
      <c r="BR26" s="19">
        <v>0</v>
      </c>
      <c r="BS26" s="19">
        <v>0</v>
      </c>
      <c r="BT26" s="19">
        <v>0.75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156.24</v>
      </c>
      <c r="CA26" s="20"/>
      <c r="CB26" s="20"/>
      <c r="CC26" s="19">
        <v>130.86000000000001</v>
      </c>
      <c r="CE26" s="19">
        <v>49.17</v>
      </c>
      <c r="CF26" s="19">
        <v>27.53</v>
      </c>
      <c r="CG26" s="19">
        <v>38.35</v>
      </c>
      <c r="CH26" s="19">
        <v>625.16999999999996</v>
      </c>
      <c r="CI26" s="19">
        <v>375.25</v>
      </c>
      <c r="CJ26" s="19">
        <v>500.21</v>
      </c>
      <c r="CK26" s="19">
        <v>38.79</v>
      </c>
      <c r="CL26" s="19">
        <v>19.02</v>
      </c>
      <c r="CM26" s="19">
        <v>28.9</v>
      </c>
      <c r="CN26" s="19">
        <v>0</v>
      </c>
      <c r="CO26" s="19">
        <v>0.9</v>
      </c>
    </row>
    <row r="27" spans="1:93" s="7" customFormat="1" x14ac:dyDescent="0.25">
      <c r="A27" s="14" t="str">
        <f>"4/9"</f>
        <v>4/9</v>
      </c>
      <c r="B27" s="15" t="s">
        <v>110</v>
      </c>
      <c r="C27" s="47">
        <v>150</v>
      </c>
      <c r="D27" s="40">
        <v>13.48</v>
      </c>
      <c r="E27" s="40">
        <v>14.69</v>
      </c>
      <c r="F27" s="40">
        <v>28.18</v>
      </c>
      <c r="G27" s="47">
        <v>298.35538500000001</v>
      </c>
      <c r="H27" s="40">
        <v>3.93</v>
      </c>
      <c r="I27" s="40">
        <v>4.3899999999999997</v>
      </c>
      <c r="J27" s="40">
        <v>0</v>
      </c>
      <c r="K27" s="40">
        <v>0</v>
      </c>
      <c r="L27" s="40">
        <v>1.34</v>
      </c>
      <c r="M27" s="40">
        <v>25.39</v>
      </c>
      <c r="N27" s="40">
        <v>1.44</v>
      </c>
      <c r="O27" s="40">
        <v>0</v>
      </c>
      <c r="P27" s="40">
        <v>0</v>
      </c>
      <c r="Q27" s="40">
        <v>0.04</v>
      </c>
      <c r="R27" s="40">
        <v>1.24</v>
      </c>
      <c r="S27" s="40">
        <v>101.86</v>
      </c>
      <c r="T27" s="40">
        <v>107.07</v>
      </c>
      <c r="U27" s="40">
        <v>15.24</v>
      </c>
      <c r="V27" s="40">
        <v>25.31</v>
      </c>
      <c r="W27" s="40">
        <v>121.02</v>
      </c>
      <c r="X27" s="40">
        <v>1.24</v>
      </c>
      <c r="Y27" s="40">
        <v>23.73</v>
      </c>
      <c r="Z27" s="40">
        <v>996.78</v>
      </c>
      <c r="AA27" s="40">
        <v>213.82</v>
      </c>
      <c r="AB27" s="40">
        <v>3.49</v>
      </c>
      <c r="AC27" s="40">
        <v>0.05</v>
      </c>
      <c r="AD27" s="40">
        <v>7.0000000000000007E-2</v>
      </c>
      <c r="AE27" s="40">
        <v>4.7</v>
      </c>
      <c r="AF27" s="40">
        <v>9.75</v>
      </c>
      <c r="AG27" s="40">
        <v>0.69</v>
      </c>
      <c r="AH27" s="7">
        <v>0</v>
      </c>
      <c r="AI27" s="7">
        <v>669.88</v>
      </c>
      <c r="AJ27" s="7">
        <v>528.83000000000004</v>
      </c>
      <c r="AK27" s="7">
        <v>1059.06</v>
      </c>
      <c r="AL27" s="7">
        <v>1048.98</v>
      </c>
      <c r="AM27" s="7">
        <v>338.19</v>
      </c>
      <c r="AN27" s="7">
        <v>599.27</v>
      </c>
      <c r="AO27" s="7">
        <v>210.7</v>
      </c>
      <c r="AP27" s="7">
        <v>572.17999999999995</v>
      </c>
      <c r="AQ27" s="7">
        <v>829.88</v>
      </c>
      <c r="AR27" s="7">
        <v>910.28</v>
      </c>
      <c r="AS27" s="7">
        <v>1174.3900000000001</v>
      </c>
      <c r="AT27" s="7">
        <v>350.85</v>
      </c>
      <c r="AU27" s="7">
        <v>940.79</v>
      </c>
      <c r="AV27" s="7">
        <v>1968.23</v>
      </c>
      <c r="AW27" s="7">
        <v>92.14</v>
      </c>
      <c r="AX27" s="7">
        <v>640.73</v>
      </c>
      <c r="AY27" s="7">
        <v>629.97</v>
      </c>
      <c r="AZ27" s="7">
        <v>483.3</v>
      </c>
      <c r="BA27" s="7">
        <v>180.49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0.36</v>
      </c>
      <c r="BJ27" s="7">
        <v>0</v>
      </c>
      <c r="BK27" s="7">
        <v>0.22</v>
      </c>
      <c r="BL27" s="7">
        <v>0.02</v>
      </c>
      <c r="BM27" s="7">
        <v>0.04</v>
      </c>
      <c r="BN27" s="7">
        <v>0</v>
      </c>
      <c r="BO27" s="7">
        <v>0</v>
      </c>
      <c r="BP27" s="7">
        <v>0</v>
      </c>
      <c r="BQ27" s="7">
        <v>1.28</v>
      </c>
      <c r="BR27" s="7">
        <v>0</v>
      </c>
      <c r="BS27" s="7">
        <v>0</v>
      </c>
      <c r="BT27" s="7">
        <v>3.04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132.38999999999999</v>
      </c>
      <c r="CA27" s="16"/>
      <c r="CB27" s="16"/>
      <c r="CC27" s="7">
        <v>189.86</v>
      </c>
      <c r="CE27" s="7">
        <v>21.96</v>
      </c>
      <c r="CF27" s="7">
        <v>11.1</v>
      </c>
      <c r="CG27" s="7">
        <v>16.53</v>
      </c>
      <c r="CH27" s="7">
        <v>4297.8</v>
      </c>
      <c r="CI27" s="7">
        <v>2473.0300000000002</v>
      </c>
      <c r="CJ27" s="7">
        <v>3385.41</v>
      </c>
      <c r="CK27" s="7">
        <v>22.31</v>
      </c>
      <c r="CL27" s="7">
        <v>14.18</v>
      </c>
      <c r="CM27" s="7">
        <v>18.239999999999998</v>
      </c>
      <c r="CN27" s="7">
        <v>0</v>
      </c>
      <c r="CO27" s="7">
        <v>0.6</v>
      </c>
    </row>
    <row r="28" spans="1:93" s="8" customFormat="1" x14ac:dyDescent="0.25">
      <c r="A28" s="21"/>
      <c r="B28" s="22" t="s">
        <v>111</v>
      </c>
      <c r="C28" s="48">
        <f>SUM(C22:C27)</f>
        <v>520</v>
      </c>
      <c r="D28" s="41">
        <f t="shared" ref="D28:AG28" si="3">SUM(D22:D27)</f>
        <v>19.5</v>
      </c>
      <c r="E28" s="41">
        <f t="shared" si="3"/>
        <v>22.17</v>
      </c>
      <c r="F28" s="41">
        <f t="shared" si="3"/>
        <v>76.25</v>
      </c>
      <c r="G28" s="48">
        <f t="shared" si="3"/>
        <v>570.80130810000003</v>
      </c>
      <c r="H28" s="41">
        <f t="shared" si="3"/>
        <v>5.5500000000000007</v>
      </c>
      <c r="I28" s="41">
        <f t="shared" si="3"/>
        <v>6.34</v>
      </c>
      <c r="J28" s="41">
        <f t="shared" si="3"/>
        <v>0</v>
      </c>
      <c r="K28" s="41">
        <f t="shared" si="3"/>
        <v>0</v>
      </c>
      <c r="L28" s="41">
        <f t="shared" si="3"/>
        <v>19.860000000000003</v>
      </c>
      <c r="M28" s="41">
        <f t="shared" si="3"/>
        <v>49.08</v>
      </c>
      <c r="N28" s="41">
        <f t="shared" si="3"/>
        <v>7.2999999999999989</v>
      </c>
      <c r="O28" s="41">
        <f t="shared" si="3"/>
        <v>0</v>
      </c>
      <c r="P28" s="41">
        <f t="shared" si="3"/>
        <v>0</v>
      </c>
      <c r="Q28" s="41">
        <f t="shared" si="3"/>
        <v>0.66</v>
      </c>
      <c r="R28" s="41">
        <f t="shared" si="3"/>
        <v>4.5599999999999996</v>
      </c>
      <c r="S28" s="41">
        <f t="shared" si="3"/>
        <v>636.05000000000007</v>
      </c>
      <c r="T28" s="41">
        <f t="shared" si="3"/>
        <v>751.88999999999987</v>
      </c>
      <c r="U28" s="41">
        <f t="shared" si="3"/>
        <v>69.67</v>
      </c>
      <c r="V28" s="41">
        <f t="shared" si="3"/>
        <v>68.41</v>
      </c>
      <c r="W28" s="41">
        <f t="shared" si="3"/>
        <v>216.32999999999998</v>
      </c>
      <c r="X28" s="41">
        <f t="shared" si="3"/>
        <v>3.24</v>
      </c>
      <c r="Y28" s="41">
        <f t="shared" si="3"/>
        <v>23.73</v>
      </c>
      <c r="Z28" s="41">
        <f t="shared" si="3"/>
        <v>2824.33</v>
      </c>
      <c r="AA28" s="41">
        <f t="shared" si="3"/>
        <v>543.41000000000008</v>
      </c>
      <c r="AB28" s="41">
        <f t="shared" si="3"/>
        <v>6.13</v>
      </c>
      <c r="AC28" s="41">
        <f t="shared" si="3"/>
        <v>0.2</v>
      </c>
      <c r="AD28" s="41">
        <f t="shared" si="3"/>
        <v>0.2</v>
      </c>
      <c r="AE28" s="41">
        <f t="shared" si="3"/>
        <v>6</v>
      </c>
      <c r="AF28" s="41">
        <f t="shared" si="3"/>
        <v>12.030000000000001</v>
      </c>
      <c r="AG28" s="41">
        <f t="shared" si="3"/>
        <v>14.879999999999999</v>
      </c>
      <c r="AH28" s="8">
        <v>0</v>
      </c>
      <c r="AI28" s="8">
        <v>853.71</v>
      </c>
      <c r="AJ28" s="8">
        <v>701.57</v>
      </c>
      <c r="AK28" s="8">
        <v>1333.09</v>
      </c>
      <c r="AL28" s="8">
        <v>1184.55</v>
      </c>
      <c r="AM28" s="8">
        <v>395.75</v>
      </c>
      <c r="AN28" s="8">
        <v>727.14</v>
      </c>
      <c r="AO28" s="8">
        <v>259.04000000000002</v>
      </c>
      <c r="AP28" s="8">
        <v>780.8</v>
      </c>
      <c r="AQ28" s="8">
        <v>998.61</v>
      </c>
      <c r="AR28" s="8">
        <v>1143.83</v>
      </c>
      <c r="AS28" s="8">
        <v>1421.35</v>
      </c>
      <c r="AT28" s="8">
        <v>428.03</v>
      </c>
      <c r="AU28" s="8">
        <v>1101.8800000000001</v>
      </c>
      <c r="AV28" s="8">
        <v>3039.91</v>
      </c>
      <c r="AW28" s="8">
        <v>92.14</v>
      </c>
      <c r="AX28" s="8">
        <v>962.21</v>
      </c>
      <c r="AY28" s="8">
        <v>802.24</v>
      </c>
      <c r="AZ28" s="8">
        <v>597.14</v>
      </c>
      <c r="BA28" s="8">
        <v>259.23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0.63</v>
      </c>
      <c r="BJ28" s="8">
        <v>0</v>
      </c>
      <c r="BK28" s="8">
        <v>0.35</v>
      </c>
      <c r="BL28" s="8">
        <v>0.03</v>
      </c>
      <c r="BM28" s="8">
        <v>0.06</v>
      </c>
      <c r="BN28" s="8">
        <v>0</v>
      </c>
      <c r="BO28" s="8">
        <v>0</v>
      </c>
      <c r="BP28" s="8">
        <v>0.01</v>
      </c>
      <c r="BQ28" s="8">
        <v>2.09</v>
      </c>
      <c r="BR28" s="8">
        <v>0</v>
      </c>
      <c r="BS28" s="8">
        <v>0</v>
      </c>
      <c r="BT28" s="8">
        <v>4.99</v>
      </c>
      <c r="BU28" s="8">
        <v>0.02</v>
      </c>
      <c r="BV28" s="8">
        <v>0</v>
      </c>
      <c r="BW28" s="8">
        <v>0</v>
      </c>
      <c r="BX28" s="8">
        <v>0</v>
      </c>
      <c r="BY28" s="8">
        <v>0</v>
      </c>
      <c r="BZ28" s="8">
        <v>490.92</v>
      </c>
      <c r="CA28" s="6"/>
      <c r="CB28" s="6" t="e">
        <f>$G$28/#REF!*100</f>
        <v>#REF!</v>
      </c>
      <c r="CC28" s="8">
        <v>494.45</v>
      </c>
      <c r="CE28" s="8">
        <v>91.62</v>
      </c>
      <c r="CF28" s="8">
        <v>51.78</v>
      </c>
      <c r="CG28" s="8">
        <v>71.7</v>
      </c>
      <c r="CH28" s="8">
        <v>6733.8</v>
      </c>
      <c r="CI28" s="8">
        <v>3484.56</v>
      </c>
      <c r="CJ28" s="8">
        <v>5109.18</v>
      </c>
      <c r="CK28" s="8">
        <v>118.3</v>
      </c>
      <c r="CL28" s="8">
        <v>72.06</v>
      </c>
      <c r="CM28" s="8">
        <v>95.18</v>
      </c>
      <c r="CN28" s="8">
        <v>8.4</v>
      </c>
      <c r="CO28" s="8">
        <v>1.65</v>
      </c>
    </row>
    <row r="29" spans="1:93" x14ac:dyDescent="0.25">
      <c r="B29" s="3" t="s">
        <v>112</v>
      </c>
    </row>
    <row r="30" spans="1:93" s="19" customFormat="1" x14ac:dyDescent="0.25">
      <c r="A30" s="17" t="str">
        <f>"-"</f>
        <v>-</v>
      </c>
      <c r="B30" s="18" t="s">
        <v>105</v>
      </c>
      <c r="C30" s="46">
        <v>10</v>
      </c>
      <c r="D30" s="39">
        <v>0.61</v>
      </c>
      <c r="E30" s="39">
        <v>0.06</v>
      </c>
      <c r="F30" s="39">
        <v>3.69</v>
      </c>
      <c r="G30" s="46">
        <v>18.015599999999999</v>
      </c>
      <c r="H30" s="39">
        <v>0</v>
      </c>
      <c r="I30" s="39">
        <v>0</v>
      </c>
      <c r="J30" s="39">
        <v>0</v>
      </c>
      <c r="K30" s="39">
        <v>0</v>
      </c>
      <c r="L30" s="39">
        <v>0.11</v>
      </c>
      <c r="M30" s="39">
        <v>3.56</v>
      </c>
      <c r="N30" s="39">
        <v>0.02</v>
      </c>
      <c r="O30" s="39">
        <v>0</v>
      </c>
      <c r="P30" s="39">
        <v>0</v>
      </c>
      <c r="Q30" s="39">
        <v>0</v>
      </c>
      <c r="R30" s="39">
        <v>0.18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19">
        <v>0</v>
      </c>
      <c r="AI30" s="19">
        <v>31.93</v>
      </c>
      <c r="AJ30" s="19">
        <v>33.229999999999997</v>
      </c>
      <c r="AK30" s="19">
        <v>50.9</v>
      </c>
      <c r="AL30" s="19">
        <v>16.88</v>
      </c>
      <c r="AM30" s="19">
        <v>10.01</v>
      </c>
      <c r="AN30" s="19">
        <v>20.010000000000002</v>
      </c>
      <c r="AO30" s="19">
        <v>7.57</v>
      </c>
      <c r="AP30" s="19">
        <v>36.19</v>
      </c>
      <c r="AQ30" s="19">
        <v>22.45</v>
      </c>
      <c r="AR30" s="19">
        <v>31.32</v>
      </c>
      <c r="AS30" s="19">
        <v>25.84</v>
      </c>
      <c r="AT30" s="19">
        <v>13.57</v>
      </c>
      <c r="AU30" s="19">
        <v>24.01</v>
      </c>
      <c r="AV30" s="19">
        <v>200.8</v>
      </c>
      <c r="AW30" s="19">
        <v>0</v>
      </c>
      <c r="AX30" s="19">
        <v>65.42</v>
      </c>
      <c r="AY30" s="19">
        <v>28.45</v>
      </c>
      <c r="AZ30" s="19">
        <v>18.88</v>
      </c>
      <c r="BA30" s="19">
        <v>14.96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0.01</v>
      </c>
      <c r="BJ30" s="19">
        <v>0</v>
      </c>
      <c r="BK30" s="19">
        <v>0</v>
      </c>
      <c r="BL30" s="19">
        <v>0</v>
      </c>
      <c r="BM30" s="19">
        <v>0</v>
      </c>
      <c r="BN30" s="19">
        <v>0</v>
      </c>
      <c r="BO30" s="19">
        <v>0</v>
      </c>
      <c r="BP30" s="19">
        <v>0</v>
      </c>
      <c r="BQ30" s="19">
        <v>0.01</v>
      </c>
      <c r="BR30" s="19">
        <v>0</v>
      </c>
      <c r="BS30" s="19">
        <v>0</v>
      </c>
      <c r="BT30" s="19">
        <v>0.03</v>
      </c>
      <c r="BU30" s="19">
        <v>0</v>
      </c>
      <c r="BV30" s="19">
        <v>0</v>
      </c>
      <c r="BW30" s="19">
        <v>0</v>
      </c>
      <c r="BX30" s="19">
        <v>0</v>
      </c>
      <c r="BY30" s="19">
        <v>0</v>
      </c>
      <c r="BZ30" s="19">
        <v>3.91</v>
      </c>
      <c r="CA30" s="20"/>
      <c r="CB30" s="20"/>
      <c r="CC30" s="19">
        <v>0</v>
      </c>
      <c r="CE30" s="19">
        <v>0</v>
      </c>
      <c r="CF30" s="19">
        <v>0</v>
      </c>
      <c r="CG30" s="19">
        <v>0</v>
      </c>
      <c r="CH30" s="19">
        <v>570</v>
      </c>
      <c r="CI30" s="19">
        <v>219.6</v>
      </c>
      <c r="CJ30" s="19">
        <v>394.8</v>
      </c>
      <c r="CK30" s="19">
        <v>4.5599999999999996</v>
      </c>
      <c r="CL30" s="19">
        <v>4.5599999999999996</v>
      </c>
      <c r="CM30" s="19">
        <v>4.5599999999999996</v>
      </c>
      <c r="CN30" s="19">
        <v>0</v>
      </c>
      <c r="CO30" s="19">
        <v>0</v>
      </c>
    </row>
    <row r="31" spans="1:93" s="19" customFormat="1" x14ac:dyDescent="0.25">
      <c r="A31" s="17" t="str">
        <f>"-"</f>
        <v>-</v>
      </c>
      <c r="B31" s="18" t="s">
        <v>106</v>
      </c>
      <c r="C31" s="46">
        <v>10</v>
      </c>
      <c r="D31" s="39">
        <v>0.6</v>
      </c>
      <c r="E31" s="39">
        <v>0.12</v>
      </c>
      <c r="F31" s="39">
        <v>4.17</v>
      </c>
      <c r="G31" s="46">
        <v>19.098000000000003</v>
      </c>
      <c r="H31" s="39">
        <v>0.02</v>
      </c>
      <c r="I31" s="39">
        <v>0</v>
      </c>
      <c r="J31" s="39">
        <v>0</v>
      </c>
      <c r="K31" s="39">
        <v>0</v>
      </c>
      <c r="L31" s="39">
        <v>0.12</v>
      </c>
      <c r="M31" s="39">
        <v>3.22</v>
      </c>
      <c r="N31" s="39">
        <v>0.83</v>
      </c>
      <c r="O31" s="39">
        <v>0</v>
      </c>
      <c r="P31" s="39">
        <v>0</v>
      </c>
      <c r="Q31" s="39">
        <v>0.1</v>
      </c>
      <c r="R31" s="39">
        <v>0.25</v>
      </c>
      <c r="S31" s="39">
        <v>61</v>
      </c>
      <c r="T31" s="39">
        <v>24.5</v>
      </c>
      <c r="U31" s="39">
        <v>3.5</v>
      </c>
      <c r="V31" s="39">
        <v>4.7</v>
      </c>
      <c r="W31" s="39">
        <v>15.8</v>
      </c>
      <c r="X31" s="39">
        <v>0.39</v>
      </c>
      <c r="Y31" s="39">
        <v>0</v>
      </c>
      <c r="Z31" s="39">
        <v>0.5</v>
      </c>
      <c r="AA31" s="39">
        <v>0.1</v>
      </c>
      <c r="AB31" s="39">
        <v>0.14000000000000001</v>
      </c>
      <c r="AC31" s="39">
        <v>0.02</v>
      </c>
      <c r="AD31" s="39">
        <v>0.01</v>
      </c>
      <c r="AE31" s="39">
        <v>7.0000000000000007E-2</v>
      </c>
      <c r="AF31" s="39">
        <v>0.2</v>
      </c>
      <c r="AG31" s="39">
        <v>0</v>
      </c>
      <c r="AH31" s="19">
        <v>0</v>
      </c>
      <c r="AI31" s="19">
        <v>32.200000000000003</v>
      </c>
      <c r="AJ31" s="19">
        <v>24.8</v>
      </c>
      <c r="AK31" s="19">
        <v>42.7</v>
      </c>
      <c r="AL31" s="19">
        <v>22.3</v>
      </c>
      <c r="AM31" s="19">
        <v>9.3000000000000007</v>
      </c>
      <c r="AN31" s="19">
        <v>19.8</v>
      </c>
      <c r="AO31" s="19">
        <v>8</v>
      </c>
      <c r="AP31" s="19">
        <v>37.1</v>
      </c>
      <c r="AQ31" s="19">
        <v>29.7</v>
      </c>
      <c r="AR31" s="19">
        <v>29.1</v>
      </c>
      <c r="AS31" s="19">
        <v>46.4</v>
      </c>
      <c r="AT31" s="19">
        <v>12.4</v>
      </c>
      <c r="AU31" s="19">
        <v>31</v>
      </c>
      <c r="AV31" s="19">
        <v>155.9</v>
      </c>
      <c r="AW31" s="19">
        <v>0</v>
      </c>
      <c r="AX31" s="19">
        <v>52.6</v>
      </c>
      <c r="AY31" s="19">
        <v>29.1</v>
      </c>
      <c r="AZ31" s="19">
        <v>18</v>
      </c>
      <c r="BA31" s="19">
        <v>13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0.01</v>
      </c>
      <c r="BJ31" s="19">
        <v>0</v>
      </c>
      <c r="BK31" s="19">
        <v>0</v>
      </c>
      <c r="BL31" s="19">
        <v>0</v>
      </c>
      <c r="BM31" s="19">
        <v>0</v>
      </c>
      <c r="BN31" s="19">
        <v>0</v>
      </c>
      <c r="BO31" s="19">
        <v>0</v>
      </c>
      <c r="BP31" s="19">
        <v>0</v>
      </c>
      <c r="BQ31" s="19">
        <v>0.01</v>
      </c>
      <c r="BR31" s="19">
        <v>0</v>
      </c>
      <c r="BS31" s="19">
        <v>0</v>
      </c>
      <c r="BT31" s="19">
        <v>0.05</v>
      </c>
      <c r="BU31" s="19">
        <v>0.01</v>
      </c>
      <c r="BV31" s="19">
        <v>0</v>
      </c>
      <c r="BW31" s="19">
        <v>0</v>
      </c>
      <c r="BX31" s="19">
        <v>0</v>
      </c>
      <c r="BY31" s="19">
        <v>0</v>
      </c>
      <c r="BZ31" s="19">
        <v>4.7</v>
      </c>
      <c r="CA31" s="20"/>
      <c r="CB31" s="20"/>
      <c r="CC31" s="19">
        <v>0.08</v>
      </c>
      <c r="CE31" s="19">
        <v>0.1</v>
      </c>
      <c r="CF31" s="19">
        <v>0.1</v>
      </c>
      <c r="CG31" s="19">
        <v>0.1</v>
      </c>
      <c r="CH31" s="19">
        <v>19</v>
      </c>
      <c r="CI31" s="19">
        <v>7.32</v>
      </c>
      <c r="CJ31" s="19">
        <v>13.16</v>
      </c>
      <c r="CK31" s="19">
        <v>0.19</v>
      </c>
      <c r="CL31" s="19">
        <v>0.16</v>
      </c>
      <c r="CM31" s="19">
        <v>0.17</v>
      </c>
      <c r="CN31" s="19">
        <v>0</v>
      </c>
      <c r="CO31" s="19">
        <v>0</v>
      </c>
    </row>
    <row r="32" spans="1:93" s="19" customFormat="1" x14ac:dyDescent="0.25">
      <c r="A32" s="17" t="str">
        <f>"27/10"</f>
        <v>27/10</v>
      </c>
      <c r="B32" s="18" t="s">
        <v>113</v>
      </c>
      <c r="C32" s="46">
        <v>150</v>
      </c>
      <c r="D32" s="39">
        <v>0.15</v>
      </c>
      <c r="E32" s="39">
        <v>0.04</v>
      </c>
      <c r="F32" s="39">
        <v>3.78</v>
      </c>
      <c r="G32" s="46">
        <v>15.130904999999998</v>
      </c>
      <c r="H32" s="39">
        <v>0</v>
      </c>
      <c r="I32" s="39">
        <v>0</v>
      </c>
      <c r="J32" s="39">
        <v>0</v>
      </c>
      <c r="K32" s="39">
        <v>0</v>
      </c>
      <c r="L32" s="39">
        <v>3.7</v>
      </c>
      <c r="M32" s="39">
        <v>0</v>
      </c>
      <c r="N32" s="39">
        <v>0.08</v>
      </c>
      <c r="O32" s="39">
        <v>0</v>
      </c>
      <c r="P32" s="39">
        <v>0</v>
      </c>
      <c r="Q32" s="39">
        <v>0</v>
      </c>
      <c r="R32" s="39">
        <v>0.05</v>
      </c>
      <c r="S32" s="39">
        <v>0.04</v>
      </c>
      <c r="T32" s="39">
        <v>0.11</v>
      </c>
      <c r="U32" s="39">
        <v>0.11</v>
      </c>
      <c r="V32" s="39">
        <v>0</v>
      </c>
      <c r="W32" s="39">
        <v>0</v>
      </c>
      <c r="X32" s="39">
        <v>0.01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150.07</v>
      </c>
      <c r="CA32" s="20"/>
      <c r="CB32" s="20"/>
      <c r="CC32" s="19">
        <v>0</v>
      </c>
      <c r="CE32" s="19">
        <v>3.69</v>
      </c>
      <c r="CF32" s="19">
        <v>3.69</v>
      </c>
      <c r="CG32" s="19">
        <v>3.69</v>
      </c>
      <c r="CH32" s="19">
        <v>398.25</v>
      </c>
      <c r="CI32" s="19">
        <v>156.6</v>
      </c>
      <c r="CJ32" s="19">
        <v>277.43</v>
      </c>
      <c r="CK32" s="19">
        <v>39.61</v>
      </c>
      <c r="CL32" s="19">
        <v>23.41</v>
      </c>
      <c r="CM32" s="19">
        <v>31.51</v>
      </c>
      <c r="CN32" s="19">
        <v>3.75</v>
      </c>
      <c r="CO32" s="19">
        <v>0</v>
      </c>
    </row>
    <row r="33" spans="1:93" s="7" customFormat="1" ht="31.5" x14ac:dyDescent="0.25">
      <c r="A33" s="52" t="s">
        <v>169</v>
      </c>
      <c r="B33" s="53" t="s">
        <v>114</v>
      </c>
      <c r="C33" s="54">
        <v>150</v>
      </c>
      <c r="D33" s="40">
        <v>5.94</v>
      </c>
      <c r="E33" s="40">
        <v>5.47</v>
      </c>
      <c r="F33" s="40">
        <v>25.86</v>
      </c>
      <c r="G33" s="47">
        <v>170.427156</v>
      </c>
      <c r="H33" s="40">
        <v>3.22</v>
      </c>
      <c r="I33" s="40">
        <v>0.08</v>
      </c>
      <c r="J33" s="40">
        <v>0</v>
      </c>
      <c r="K33" s="40">
        <v>0</v>
      </c>
      <c r="L33" s="40">
        <v>6.85</v>
      </c>
      <c r="M33" s="40">
        <v>15.79</v>
      </c>
      <c r="N33" s="40">
        <v>3.22</v>
      </c>
      <c r="O33" s="40">
        <v>0</v>
      </c>
      <c r="P33" s="40">
        <v>0</v>
      </c>
      <c r="Q33" s="40">
        <v>0.08</v>
      </c>
      <c r="R33" s="40">
        <v>1.46</v>
      </c>
      <c r="S33" s="40">
        <v>182.31</v>
      </c>
      <c r="T33" s="40">
        <v>222.5</v>
      </c>
      <c r="U33" s="40">
        <v>95.42</v>
      </c>
      <c r="V33" s="40">
        <v>67.05</v>
      </c>
      <c r="W33" s="40">
        <v>147.22</v>
      </c>
      <c r="X33" s="40">
        <v>2.0499999999999998</v>
      </c>
      <c r="Y33" s="40">
        <v>30</v>
      </c>
      <c r="Z33" s="40">
        <v>19.579999999999998</v>
      </c>
      <c r="AA33" s="40">
        <v>33.979999999999997</v>
      </c>
      <c r="AB33" s="40">
        <v>0.28000000000000003</v>
      </c>
      <c r="AC33" s="40">
        <v>0.14000000000000001</v>
      </c>
      <c r="AD33" s="40">
        <v>0.16</v>
      </c>
      <c r="AE33" s="40">
        <v>1.1399999999999999</v>
      </c>
      <c r="AF33" s="40">
        <v>2.77</v>
      </c>
      <c r="AG33" s="40">
        <v>0.39</v>
      </c>
      <c r="AH33" s="51">
        <v>0</v>
      </c>
      <c r="AI33" s="51">
        <v>175</v>
      </c>
      <c r="AJ33" s="51">
        <v>136.75</v>
      </c>
      <c r="AK33" s="51">
        <v>221.82</v>
      </c>
      <c r="AL33" s="51">
        <v>157.47</v>
      </c>
      <c r="AM33" s="51">
        <v>94.7</v>
      </c>
      <c r="AN33" s="51">
        <v>119.33</v>
      </c>
      <c r="AO33" s="51">
        <v>54.5</v>
      </c>
      <c r="AP33" s="51">
        <v>175.59</v>
      </c>
      <c r="AQ33" s="51">
        <v>171.84</v>
      </c>
      <c r="AR33" s="51">
        <v>330.24</v>
      </c>
      <c r="AS33" s="51">
        <v>326.08</v>
      </c>
      <c r="AT33" s="51">
        <v>89.49</v>
      </c>
      <c r="AU33" s="51">
        <v>212.56</v>
      </c>
      <c r="AV33" s="51">
        <v>669.66</v>
      </c>
      <c r="AW33" s="51">
        <v>0</v>
      </c>
      <c r="AX33" s="51">
        <v>148.76</v>
      </c>
      <c r="AY33" s="51">
        <v>180.15</v>
      </c>
      <c r="AZ33" s="51">
        <v>127.96</v>
      </c>
      <c r="BA33" s="51">
        <v>97.39</v>
      </c>
      <c r="BB33" s="51">
        <v>0.1</v>
      </c>
      <c r="BC33" s="51">
        <v>0.05</v>
      </c>
      <c r="BD33" s="51">
        <v>0.02</v>
      </c>
      <c r="BE33" s="51">
        <v>0.06</v>
      </c>
      <c r="BF33" s="51">
        <v>0.06</v>
      </c>
      <c r="BG33" s="51">
        <v>0.28999999999999998</v>
      </c>
      <c r="BH33" s="51">
        <v>0</v>
      </c>
      <c r="BI33" s="51">
        <v>0.97</v>
      </c>
      <c r="BJ33" s="51">
        <v>0</v>
      </c>
      <c r="BK33" s="51">
        <v>0.26</v>
      </c>
      <c r="BL33" s="51">
        <v>0</v>
      </c>
      <c r="BM33" s="51">
        <v>0</v>
      </c>
      <c r="BN33" s="51">
        <v>0</v>
      </c>
      <c r="BO33" s="51">
        <v>0.06</v>
      </c>
      <c r="BP33" s="51">
        <v>0.09</v>
      </c>
      <c r="BQ33" s="51">
        <v>0.98</v>
      </c>
      <c r="BR33" s="51">
        <v>0.01</v>
      </c>
      <c r="BS33" s="51">
        <v>0</v>
      </c>
      <c r="BT33" s="51">
        <v>0.34</v>
      </c>
      <c r="BU33" s="51">
        <v>0.03</v>
      </c>
      <c r="BV33" s="51">
        <v>0</v>
      </c>
      <c r="BW33" s="51">
        <v>0</v>
      </c>
      <c r="BX33" s="51">
        <v>0</v>
      </c>
      <c r="BY33" s="51">
        <v>0</v>
      </c>
      <c r="BZ33" s="51">
        <v>124.39</v>
      </c>
      <c r="CA33" s="55"/>
      <c r="CB33" s="55"/>
      <c r="CC33" s="51">
        <v>33.26</v>
      </c>
      <c r="CD33" s="51"/>
      <c r="CE33" s="51">
        <v>24</v>
      </c>
      <c r="CF33" s="51">
        <v>11.13</v>
      </c>
      <c r="CG33" s="51">
        <v>17.57</v>
      </c>
      <c r="CH33" s="51">
        <v>1653.5</v>
      </c>
      <c r="CI33" s="51">
        <v>750.87</v>
      </c>
      <c r="CJ33" s="51">
        <v>1202.19</v>
      </c>
      <c r="CK33" s="51">
        <v>29.4</v>
      </c>
      <c r="CL33" s="51">
        <v>15.18</v>
      </c>
      <c r="CM33" s="51">
        <v>22.29</v>
      </c>
      <c r="CN33" s="51">
        <v>3</v>
      </c>
      <c r="CO33" s="51">
        <v>0.38</v>
      </c>
    </row>
    <row r="34" spans="1:93" s="8" customFormat="1" x14ac:dyDescent="0.25">
      <c r="A34" s="21"/>
      <c r="B34" s="22" t="s">
        <v>115</v>
      </c>
      <c r="C34" s="48">
        <f>SUM(C30:C33)</f>
        <v>320</v>
      </c>
      <c r="D34" s="41">
        <f t="shared" ref="D34:AG34" si="4">SUM(D30:D33)</f>
        <v>7.3000000000000007</v>
      </c>
      <c r="E34" s="41">
        <f t="shared" si="4"/>
        <v>5.6899999999999995</v>
      </c>
      <c r="F34" s="41">
        <f t="shared" si="4"/>
        <v>37.5</v>
      </c>
      <c r="G34" s="48">
        <f t="shared" si="4"/>
        <v>222.671661</v>
      </c>
      <c r="H34" s="41">
        <f t="shared" si="4"/>
        <v>3.24</v>
      </c>
      <c r="I34" s="41">
        <f t="shared" si="4"/>
        <v>0.08</v>
      </c>
      <c r="J34" s="41">
        <f t="shared" si="4"/>
        <v>0</v>
      </c>
      <c r="K34" s="41">
        <f t="shared" si="4"/>
        <v>0</v>
      </c>
      <c r="L34" s="41">
        <f t="shared" si="4"/>
        <v>10.78</v>
      </c>
      <c r="M34" s="41">
        <f t="shared" si="4"/>
        <v>22.57</v>
      </c>
      <c r="N34" s="41">
        <f t="shared" si="4"/>
        <v>4.1500000000000004</v>
      </c>
      <c r="O34" s="41">
        <f t="shared" si="4"/>
        <v>0</v>
      </c>
      <c r="P34" s="41">
        <f t="shared" si="4"/>
        <v>0</v>
      </c>
      <c r="Q34" s="41">
        <f t="shared" si="4"/>
        <v>0.18</v>
      </c>
      <c r="R34" s="41">
        <f t="shared" si="4"/>
        <v>1.94</v>
      </c>
      <c r="S34" s="41">
        <f t="shared" si="4"/>
        <v>243.35</v>
      </c>
      <c r="T34" s="41">
        <f t="shared" si="4"/>
        <v>247.11</v>
      </c>
      <c r="U34" s="41">
        <f t="shared" si="4"/>
        <v>99.03</v>
      </c>
      <c r="V34" s="41">
        <f t="shared" si="4"/>
        <v>71.75</v>
      </c>
      <c r="W34" s="41">
        <f t="shared" si="4"/>
        <v>163.02000000000001</v>
      </c>
      <c r="X34" s="41">
        <f t="shared" si="4"/>
        <v>2.4499999999999997</v>
      </c>
      <c r="Y34" s="41">
        <f t="shared" si="4"/>
        <v>30</v>
      </c>
      <c r="Z34" s="41">
        <f t="shared" si="4"/>
        <v>20.079999999999998</v>
      </c>
      <c r="AA34" s="41">
        <f t="shared" si="4"/>
        <v>34.08</v>
      </c>
      <c r="AB34" s="41">
        <f t="shared" si="4"/>
        <v>0.42000000000000004</v>
      </c>
      <c r="AC34" s="41">
        <f t="shared" si="4"/>
        <v>0.16</v>
      </c>
      <c r="AD34" s="41">
        <f t="shared" si="4"/>
        <v>0.17</v>
      </c>
      <c r="AE34" s="41">
        <f t="shared" si="4"/>
        <v>1.21</v>
      </c>
      <c r="AF34" s="41">
        <f t="shared" si="4"/>
        <v>2.97</v>
      </c>
      <c r="AG34" s="41">
        <f t="shared" si="4"/>
        <v>0.39</v>
      </c>
      <c r="AH34" s="8">
        <v>0</v>
      </c>
      <c r="AI34" s="8">
        <v>358.94</v>
      </c>
      <c r="AJ34" s="8">
        <v>313.12</v>
      </c>
      <c r="AK34" s="8">
        <v>518.28</v>
      </c>
      <c r="AL34" s="8">
        <v>359.82</v>
      </c>
      <c r="AM34" s="8">
        <v>168.4</v>
      </c>
      <c r="AN34" s="8">
        <v>254.69</v>
      </c>
      <c r="AO34" s="8">
        <v>101.67</v>
      </c>
      <c r="AP34" s="8">
        <v>356.19</v>
      </c>
      <c r="AQ34" s="8">
        <v>223.99</v>
      </c>
      <c r="AR34" s="8">
        <v>390.66</v>
      </c>
      <c r="AS34" s="8">
        <v>398.32</v>
      </c>
      <c r="AT34" s="8">
        <v>115.46</v>
      </c>
      <c r="AU34" s="8">
        <v>267.57</v>
      </c>
      <c r="AV34" s="8">
        <v>1026.3499999999999</v>
      </c>
      <c r="AW34" s="8">
        <v>0</v>
      </c>
      <c r="AX34" s="8">
        <v>266.79000000000002</v>
      </c>
      <c r="AY34" s="8">
        <v>237.7</v>
      </c>
      <c r="AZ34" s="8">
        <v>300.08</v>
      </c>
      <c r="BA34" s="8">
        <v>144.46</v>
      </c>
      <c r="BB34" s="8">
        <v>0.1</v>
      </c>
      <c r="BC34" s="8">
        <v>0.05</v>
      </c>
      <c r="BD34" s="8">
        <v>0.02</v>
      </c>
      <c r="BE34" s="8">
        <v>0.06</v>
      </c>
      <c r="BF34" s="8">
        <v>0.06</v>
      </c>
      <c r="BG34" s="8">
        <v>0.28999999999999998</v>
      </c>
      <c r="BH34" s="8">
        <v>0</v>
      </c>
      <c r="BI34" s="8">
        <v>0.99</v>
      </c>
      <c r="BJ34" s="8">
        <v>0</v>
      </c>
      <c r="BK34" s="8">
        <v>0.26</v>
      </c>
      <c r="BL34" s="8">
        <v>0</v>
      </c>
      <c r="BM34" s="8">
        <v>0</v>
      </c>
      <c r="BN34" s="8">
        <v>0</v>
      </c>
      <c r="BO34" s="8">
        <v>0.06</v>
      </c>
      <c r="BP34" s="8">
        <v>0.09</v>
      </c>
      <c r="BQ34" s="8">
        <v>0.99</v>
      </c>
      <c r="BR34" s="8">
        <v>0.01</v>
      </c>
      <c r="BS34" s="8">
        <v>0</v>
      </c>
      <c r="BT34" s="8">
        <v>0.42</v>
      </c>
      <c r="BU34" s="8">
        <v>0.04</v>
      </c>
      <c r="BV34" s="8">
        <v>0</v>
      </c>
      <c r="BW34" s="8">
        <v>0</v>
      </c>
      <c r="BX34" s="8">
        <v>0</v>
      </c>
      <c r="BY34" s="8">
        <v>0</v>
      </c>
      <c r="BZ34" s="8">
        <v>282.62</v>
      </c>
      <c r="CA34" s="6"/>
      <c r="CB34" s="6" t="e">
        <f>$G$34/#REF!*100</f>
        <v>#REF!</v>
      </c>
      <c r="CC34" s="8">
        <v>33.35</v>
      </c>
      <c r="CE34" s="8">
        <v>32.58</v>
      </c>
      <c r="CF34" s="8">
        <v>17.149999999999999</v>
      </c>
      <c r="CG34" s="8">
        <v>24.86</v>
      </c>
      <c r="CH34" s="8">
        <v>2971.45</v>
      </c>
      <c r="CI34" s="8">
        <v>1284.57</v>
      </c>
      <c r="CJ34" s="8">
        <v>2128.0100000000002</v>
      </c>
      <c r="CK34" s="8">
        <v>79.64</v>
      </c>
      <c r="CL34" s="8">
        <v>46.35</v>
      </c>
      <c r="CM34" s="8">
        <v>62.99</v>
      </c>
      <c r="CN34" s="8">
        <v>6.75</v>
      </c>
      <c r="CO34" s="8">
        <v>0.38</v>
      </c>
    </row>
    <row r="35" spans="1:93" s="8" customFormat="1" x14ac:dyDescent="0.25">
      <c r="A35" s="21"/>
      <c r="B35" s="22" t="s">
        <v>116</v>
      </c>
      <c r="C35" s="48">
        <f t="shared" ref="C35:AG35" si="5">C17+C20+C28+C34</f>
        <v>1280</v>
      </c>
      <c r="D35" s="41">
        <f t="shared" si="5"/>
        <v>36.64</v>
      </c>
      <c r="E35" s="41">
        <f t="shared" si="5"/>
        <v>36.96</v>
      </c>
      <c r="F35" s="41">
        <f t="shared" si="5"/>
        <v>167.39</v>
      </c>
      <c r="G35" s="48">
        <f t="shared" si="5"/>
        <v>1123.0169981000001</v>
      </c>
      <c r="H35" s="41">
        <f t="shared" si="5"/>
        <v>13.76</v>
      </c>
      <c r="I35" s="41">
        <f t="shared" si="5"/>
        <v>6.49</v>
      </c>
      <c r="J35" s="41">
        <f t="shared" si="5"/>
        <v>0</v>
      </c>
      <c r="K35" s="41">
        <f t="shared" si="5"/>
        <v>0</v>
      </c>
      <c r="L35" s="41">
        <f t="shared" si="5"/>
        <v>52.77</v>
      </c>
      <c r="M35" s="41">
        <f t="shared" si="5"/>
        <v>99.110000000000014</v>
      </c>
      <c r="N35" s="41">
        <f t="shared" si="5"/>
        <v>15.499999999999998</v>
      </c>
      <c r="O35" s="41">
        <f t="shared" si="5"/>
        <v>0</v>
      </c>
      <c r="P35" s="41">
        <f t="shared" si="5"/>
        <v>0</v>
      </c>
      <c r="Q35" s="41">
        <f t="shared" si="5"/>
        <v>2.0300000000000002</v>
      </c>
      <c r="R35" s="41">
        <f t="shared" si="5"/>
        <v>9.42</v>
      </c>
      <c r="S35" s="41">
        <f t="shared" si="5"/>
        <v>1342.84</v>
      </c>
      <c r="T35" s="41">
        <f t="shared" si="5"/>
        <v>1512.7199999999998</v>
      </c>
      <c r="U35" s="41">
        <f t="shared" si="5"/>
        <v>421.47</v>
      </c>
      <c r="V35" s="41">
        <f t="shared" si="5"/>
        <v>189.98</v>
      </c>
      <c r="W35" s="41">
        <f t="shared" si="5"/>
        <v>644.77</v>
      </c>
      <c r="X35" s="41">
        <f t="shared" si="5"/>
        <v>9.15</v>
      </c>
      <c r="Y35" s="41">
        <f t="shared" si="5"/>
        <v>96.63</v>
      </c>
      <c r="Z35" s="41">
        <f t="shared" si="5"/>
        <v>2906.79</v>
      </c>
      <c r="AA35" s="41">
        <f t="shared" si="5"/>
        <v>641.24000000000012</v>
      </c>
      <c r="AB35" s="41">
        <f t="shared" si="5"/>
        <v>7.7799999999999994</v>
      </c>
      <c r="AC35" s="41">
        <f t="shared" si="5"/>
        <v>0.53</v>
      </c>
      <c r="AD35" s="41">
        <f t="shared" si="5"/>
        <v>0.59000000000000008</v>
      </c>
      <c r="AE35" s="41">
        <f t="shared" si="5"/>
        <v>8.74</v>
      </c>
      <c r="AF35" s="41">
        <f t="shared" si="5"/>
        <v>19.18</v>
      </c>
      <c r="AG35" s="41">
        <f t="shared" si="5"/>
        <v>25.85</v>
      </c>
      <c r="AH35" s="8">
        <v>0</v>
      </c>
      <c r="AI35" s="8">
        <v>1629.8</v>
      </c>
      <c r="AJ35" s="8">
        <v>1392.77</v>
      </c>
      <c r="AK35" s="8">
        <v>2423.63</v>
      </c>
      <c r="AL35" s="8">
        <v>1880.04</v>
      </c>
      <c r="AM35" s="8">
        <v>703.85</v>
      </c>
      <c r="AN35" s="8">
        <v>1229.8499999999999</v>
      </c>
      <c r="AO35" s="8">
        <v>495.17</v>
      </c>
      <c r="AP35" s="8">
        <v>1553.81</v>
      </c>
      <c r="AQ35" s="8">
        <v>1509.12</v>
      </c>
      <c r="AR35" s="8">
        <v>1879.3</v>
      </c>
      <c r="AS35" s="8">
        <v>2324.65</v>
      </c>
      <c r="AT35" s="8">
        <v>734.64</v>
      </c>
      <c r="AU35" s="8">
        <v>1634.75</v>
      </c>
      <c r="AV35" s="8">
        <v>6002.16</v>
      </c>
      <c r="AW35" s="8">
        <v>92.14</v>
      </c>
      <c r="AX35" s="8">
        <v>2112.87</v>
      </c>
      <c r="AY35" s="8">
        <v>1395.74</v>
      </c>
      <c r="AZ35" s="8">
        <v>1194.5999999999999</v>
      </c>
      <c r="BA35" s="8">
        <v>538.77</v>
      </c>
      <c r="BB35" s="8">
        <v>0.17</v>
      </c>
      <c r="BC35" s="8">
        <v>0.09</v>
      </c>
      <c r="BD35" s="8">
        <v>0.08</v>
      </c>
      <c r="BE35" s="8">
        <v>0.2</v>
      </c>
      <c r="BF35" s="8">
        <v>0.24</v>
      </c>
      <c r="BG35" s="8">
        <v>0.85</v>
      </c>
      <c r="BH35" s="8">
        <v>0.04</v>
      </c>
      <c r="BI35" s="8">
        <v>3</v>
      </c>
      <c r="BJ35" s="8">
        <v>0.01</v>
      </c>
      <c r="BK35" s="8">
        <v>1</v>
      </c>
      <c r="BL35" s="8">
        <v>0.05</v>
      </c>
      <c r="BM35" s="8">
        <v>0.06</v>
      </c>
      <c r="BN35" s="8">
        <v>0</v>
      </c>
      <c r="BO35" s="8">
        <v>0.15</v>
      </c>
      <c r="BP35" s="8">
        <v>0.23</v>
      </c>
      <c r="BQ35" s="8">
        <v>4.43</v>
      </c>
      <c r="BR35" s="8">
        <v>0.01</v>
      </c>
      <c r="BS35" s="8">
        <v>0</v>
      </c>
      <c r="BT35" s="8">
        <v>5.77</v>
      </c>
      <c r="BU35" s="8">
        <v>7.0000000000000007E-2</v>
      </c>
      <c r="BV35" s="8">
        <v>0</v>
      </c>
      <c r="BW35" s="8">
        <v>0</v>
      </c>
      <c r="BX35" s="8">
        <v>0</v>
      </c>
      <c r="BY35" s="8">
        <v>0</v>
      </c>
      <c r="BZ35" s="8">
        <v>1153.45</v>
      </c>
      <c r="CA35" s="6"/>
      <c r="CB35" s="6"/>
      <c r="CC35" s="8">
        <v>581.09</v>
      </c>
      <c r="CE35" s="8">
        <v>167.28</v>
      </c>
      <c r="CF35" s="8">
        <v>89.13</v>
      </c>
      <c r="CG35" s="8">
        <v>128.19999999999999</v>
      </c>
      <c r="CH35" s="8">
        <v>13639.92</v>
      </c>
      <c r="CI35" s="8">
        <v>6705.87</v>
      </c>
      <c r="CJ35" s="8">
        <v>10172.89</v>
      </c>
      <c r="CK35" s="8">
        <v>284.89</v>
      </c>
      <c r="CL35" s="8">
        <v>166.82</v>
      </c>
      <c r="CM35" s="8">
        <v>225.86</v>
      </c>
      <c r="CN35" s="8">
        <v>21.9</v>
      </c>
      <c r="CO35" s="8">
        <v>2.4</v>
      </c>
    </row>
    <row r="37" spans="1:93" x14ac:dyDescent="0.25">
      <c r="B37" s="22" t="s">
        <v>161</v>
      </c>
    </row>
    <row r="38" spans="1:93" x14ac:dyDescent="0.25">
      <c r="B38" s="12" t="s">
        <v>96</v>
      </c>
    </row>
    <row r="39" spans="1:93" s="19" customFormat="1" x14ac:dyDescent="0.25">
      <c r="A39" s="17" t="str">
        <f>"-"</f>
        <v>-</v>
      </c>
      <c r="B39" s="18" t="s">
        <v>105</v>
      </c>
      <c r="C39" s="46">
        <v>25</v>
      </c>
      <c r="D39" s="39">
        <v>1.52</v>
      </c>
      <c r="E39" s="39">
        <v>0.15</v>
      </c>
      <c r="F39" s="39">
        <v>9.23</v>
      </c>
      <c r="G39" s="46">
        <v>45.038999999999994</v>
      </c>
      <c r="H39" s="39">
        <v>0</v>
      </c>
      <c r="I39" s="39">
        <v>0</v>
      </c>
      <c r="J39" s="39">
        <v>0</v>
      </c>
      <c r="K39" s="39">
        <v>0</v>
      </c>
      <c r="L39" s="39">
        <v>0.28000000000000003</v>
      </c>
      <c r="M39" s="39">
        <v>8.9</v>
      </c>
      <c r="N39" s="39">
        <v>0.05</v>
      </c>
      <c r="O39" s="39">
        <v>0</v>
      </c>
      <c r="P39" s="39">
        <v>0</v>
      </c>
      <c r="Q39" s="39">
        <v>0</v>
      </c>
      <c r="R39" s="39">
        <v>0.45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19">
        <v>0</v>
      </c>
      <c r="AI39" s="19">
        <v>79.819999999999993</v>
      </c>
      <c r="AJ39" s="19">
        <v>83.09</v>
      </c>
      <c r="AK39" s="19">
        <v>127.24</v>
      </c>
      <c r="AL39" s="19">
        <v>42.2</v>
      </c>
      <c r="AM39" s="19">
        <v>25.01</v>
      </c>
      <c r="AN39" s="19">
        <v>50.03</v>
      </c>
      <c r="AO39" s="19">
        <v>18.920000000000002</v>
      </c>
      <c r="AP39" s="19">
        <v>90.48</v>
      </c>
      <c r="AQ39" s="19">
        <v>56.12</v>
      </c>
      <c r="AR39" s="19">
        <v>78.3</v>
      </c>
      <c r="AS39" s="19">
        <v>64.599999999999994</v>
      </c>
      <c r="AT39" s="19">
        <v>33.93</v>
      </c>
      <c r="AU39" s="19">
        <v>60.03</v>
      </c>
      <c r="AV39" s="19">
        <v>501.99</v>
      </c>
      <c r="AW39" s="19">
        <v>0</v>
      </c>
      <c r="AX39" s="19">
        <v>163.56</v>
      </c>
      <c r="AY39" s="19">
        <v>71.12</v>
      </c>
      <c r="AZ39" s="19">
        <v>47.2</v>
      </c>
      <c r="BA39" s="19">
        <v>37.409999999999997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0.02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0.02</v>
      </c>
      <c r="BR39" s="19">
        <v>0</v>
      </c>
      <c r="BS39" s="19">
        <v>0</v>
      </c>
      <c r="BT39" s="19">
        <v>7.0000000000000007E-2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9.7799999999999994</v>
      </c>
      <c r="CA39" s="20"/>
      <c r="CB39" s="20"/>
      <c r="CC39" s="19">
        <v>0</v>
      </c>
      <c r="CE39" s="19">
        <v>0</v>
      </c>
      <c r="CF39" s="19">
        <v>0</v>
      </c>
      <c r="CG39" s="19">
        <v>0</v>
      </c>
      <c r="CH39" s="19">
        <v>570</v>
      </c>
      <c r="CI39" s="19">
        <v>219.6</v>
      </c>
      <c r="CJ39" s="19">
        <v>394.8</v>
      </c>
      <c r="CK39" s="19">
        <v>4.5599999999999996</v>
      </c>
      <c r="CL39" s="19">
        <v>4.5599999999999996</v>
      </c>
      <c r="CM39" s="19">
        <v>4.5599999999999996</v>
      </c>
      <c r="CN39" s="19">
        <v>0</v>
      </c>
      <c r="CO39" s="19">
        <v>0</v>
      </c>
    </row>
    <row r="40" spans="1:93" s="19" customFormat="1" x14ac:dyDescent="0.25">
      <c r="A40" s="17" t="str">
        <f>"-"</f>
        <v>-</v>
      </c>
      <c r="B40" s="18" t="s">
        <v>117</v>
      </c>
      <c r="C40" s="46">
        <v>5</v>
      </c>
      <c r="D40" s="39">
        <v>0.04</v>
      </c>
      <c r="E40" s="39">
        <v>3.63</v>
      </c>
      <c r="F40" s="39">
        <v>7.0000000000000007E-2</v>
      </c>
      <c r="G40" s="46">
        <v>33.031999999999996</v>
      </c>
      <c r="H40" s="39">
        <v>2.36</v>
      </c>
      <c r="I40" s="39">
        <v>0.11</v>
      </c>
      <c r="J40" s="39">
        <v>0</v>
      </c>
      <c r="K40" s="39">
        <v>0</v>
      </c>
      <c r="L40" s="39">
        <v>7.0000000000000007E-2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7.0000000000000007E-2</v>
      </c>
      <c r="S40" s="39">
        <v>0.75</v>
      </c>
      <c r="T40" s="39">
        <v>1.5</v>
      </c>
      <c r="U40" s="39">
        <v>1.2</v>
      </c>
      <c r="V40" s="39">
        <v>0</v>
      </c>
      <c r="W40" s="39">
        <v>1.5</v>
      </c>
      <c r="X40" s="39">
        <v>0.01</v>
      </c>
      <c r="Y40" s="39">
        <v>20</v>
      </c>
      <c r="Z40" s="39">
        <v>15</v>
      </c>
      <c r="AA40" s="39">
        <v>22.5</v>
      </c>
      <c r="AB40" s="39">
        <v>0.05</v>
      </c>
      <c r="AC40" s="39">
        <v>0</v>
      </c>
      <c r="AD40" s="39">
        <v>0.01</v>
      </c>
      <c r="AE40" s="39">
        <v>0.01</v>
      </c>
      <c r="AF40" s="39">
        <v>0.01</v>
      </c>
      <c r="AG40" s="39">
        <v>0</v>
      </c>
      <c r="AH40" s="19">
        <v>0</v>
      </c>
      <c r="AI40" s="19">
        <v>2.1</v>
      </c>
      <c r="AJ40" s="19">
        <v>2.0499999999999998</v>
      </c>
      <c r="AK40" s="19">
        <v>3.8</v>
      </c>
      <c r="AL40" s="19">
        <v>2.25</v>
      </c>
      <c r="AM40" s="19">
        <v>0.85</v>
      </c>
      <c r="AN40" s="19">
        <v>2.35</v>
      </c>
      <c r="AO40" s="19">
        <v>2.15</v>
      </c>
      <c r="AP40" s="19">
        <v>2.1</v>
      </c>
      <c r="AQ40" s="19">
        <v>1.8</v>
      </c>
      <c r="AR40" s="19">
        <v>1.3</v>
      </c>
      <c r="AS40" s="19">
        <v>2.85</v>
      </c>
      <c r="AT40" s="19">
        <v>1.75</v>
      </c>
      <c r="AU40" s="19">
        <v>1.2</v>
      </c>
      <c r="AV40" s="19">
        <v>7.1</v>
      </c>
      <c r="AW40" s="19">
        <v>0</v>
      </c>
      <c r="AX40" s="19">
        <v>2.4</v>
      </c>
      <c r="AY40" s="19">
        <v>2.7</v>
      </c>
      <c r="AZ40" s="19">
        <v>2.1</v>
      </c>
      <c r="BA40" s="19">
        <v>0.5</v>
      </c>
      <c r="BB40" s="19">
        <v>0.13</v>
      </c>
      <c r="BC40" s="19">
        <v>0.06</v>
      </c>
      <c r="BD40" s="19">
        <v>0.03</v>
      </c>
      <c r="BE40" s="19">
        <v>0.08</v>
      </c>
      <c r="BF40" s="19">
        <v>0.09</v>
      </c>
      <c r="BG40" s="19">
        <v>0.4</v>
      </c>
      <c r="BH40" s="19">
        <v>0</v>
      </c>
      <c r="BI40" s="19">
        <v>1.1000000000000001</v>
      </c>
      <c r="BJ40" s="19">
        <v>0</v>
      </c>
      <c r="BK40" s="19">
        <v>0.34</v>
      </c>
      <c r="BL40" s="19">
        <v>0</v>
      </c>
      <c r="BM40" s="19">
        <v>0</v>
      </c>
      <c r="BN40" s="19">
        <v>0</v>
      </c>
      <c r="BO40" s="19">
        <v>0.08</v>
      </c>
      <c r="BP40" s="19">
        <v>0.12</v>
      </c>
      <c r="BQ40" s="19">
        <v>0.9</v>
      </c>
      <c r="BR40" s="19">
        <v>0</v>
      </c>
      <c r="BS40" s="19">
        <v>0</v>
      </c>
      <c r="BT40" s="19">
        <v>0.05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1.25</v>
      </c>
      <c r="CA40" s="20"/>
      <c r="CB40" s="20"/>
      <c r="CC40" s="19">
        <v>22.5</v>
      </c>
      <c r="CE40" s="19">
        <v>0.2</v>
      </c>
      <c r="CF40" s="19">
        <v>0.05</v>
      </c>
      <c r="CG40" s="19">
        <v>0.13</v>
      </c>
      <c r="CH40" s="19">
        <v>10</v>
      </c>
      <c r="CI40" s="19">
        <v>4.0999999999999996</v>
      </c>
      <c r="CJ40" s="19">
        <v>7.05</v>
      </c>
      <c r="CK40" s="19">
        <v>0.86</v>
      </c>
      <c r="CL40" s="19">
        <v>0.44</v>
      </c>
      <c r="CM40" s="19">
        <v>0.65</v>
      </c>
      <c r="CN40" s="19">
        <v>0</v>
      </c>
      <c r="CO40" s="19">
        <v>0</v>
      </c>
    </row>
    <row r="41" spans="1:93" s="19" customFormat="1" x14ac:dyDescent="0.25">
      <c r="A41" s="17" t="str">
        <f>"29/10"</f>
        <v>29/10</v>
      </c>
      <c r="B41" s="18" t="s">
        <v>118</v>
      </c>
      <c r="C41" s="46">
        <v>150</v>
      </c>
      <c r="D41" s="39">
        <v>0.18</v>
      </c>
      <c r="E41" s="39">
        <v>0.04</v>
      </c>
      <c r="F41" s="39">
        <v>7.44</v>
      </c>
      <c r="G41" s="46">
        <v>29.693707317073152</v>
      </c>
      <c r="H41" s="39">
        <v>0</v>
      </c>
      <c r="I41" s="39">
        <v>0</v>
      </c>
      <c r="J41" s="39">
        <v>0</v>
      </c>
      <c r="K41" s="39">
        <v>0</v>
      </c>
      <c r="L41" s="39">
        <v>7.29</v>
      </c>
      <c r="M41" s="39">
        <v>0</v>
      </c>
      <c r="N41" s="39">
        <v>0.15</v>
      </c>
      <c r="O41" s="39">
        <v>0</v>
      </c>
      <c r="P41" s="39">
        <v>0</v>
      </c>
      <c r="Q41" s="39">
        <v>0.21</v>
      </c>
      <c r="R41" s="39">
        <v>7.0000000000000007E-2</v>
      </c>
      <c r="S41" s="39">
        <v>0.47</v>
      </c>
      <c r="T41" s="39">
        <v>6.12</v>
      </c>
      <c r="U41" s="39">
        <v>1.63</v>
      </c>
      <c r="V41" s="39">
        <v>0.42</v>
      </c>
      <c r="W41" s="39">
        <v>0.75</v>
      </c>
      <c r="X41" s="39">
        <v>0.04</v>
      </c>
      <c r="Y41" s="39">
        <v>0</v>
      </c>
      <c r="Z41" s="39">
        <v>0.33</v>
      </c>
      <c r="AA41" s="39">
        <v>7.0000000000000007E-2</v>
      </c>
      <c r="AB41" s="39">
        <v>0.01</v>
      </c>
      <c r="AC41" s="39">
        <v>0</v>
      </c>
      <c r="AD41" s="39">
        <v>0</v>
      </c>
      <c r="AE41" s="39">
        <v>0</v>
      </c>
      <c r="AF41" s="39">
        <v>0.01</v>
      </c>
      <c r="AG41" s="39">
        <v>0.59</v>
      </c>
      <c r="AH41" s="19">
        <v>0</v>
      </c>
      <c r="AI41" s="19">
        <v>0.5</v>
      </c>
      <c r="AJ41" s="19">
        <v>0.56999999999999995</v>
      </c>
      <c r="AK41" s="19">
        <v>0.47</v>
      </c>
      <c r="AL41" s="19">
        <v>0.86</v>
      </c>
      <c r="AM41" s="19">
        <v>0.22</v>
      </c>
      <c r="AN41" s="19">
        <v>0.9</v>
      </c>
      <c r="AO41" s="19">
        <v>0</v>
      </c>
      <c r="AP41" s="19">
        <v>1.1499999999999999</v>
      </c>
      <c r="AQ41" s="19">
        <v>0</v>
      </c>
      <c r="AR41" s="19">
        <v>0</v>
      </c>
      <c r="AS41" s="19">
        <v>0</v>
      </c>
      <c r="AT41" s="19">
        <v>0.65</v>
      </c>
      <c r="AU41" s="19">
        <v>0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149.62</v>
      </c>
      <c r="CA41" s="20"/>
      <c r="CB41" s="20"/>
      <c r="CC41" s="19">
        <v>0.05</v>
      </c>
      <c r="CE41" s="19">
        <v>3.85</v>
      </c>
      <c r="CF41" s="19">
        <v>3.72</v>
      </c>
      <c r="CG41" s="19">
        <v>3.79</v>
      </c>
      <c r="CH41" s="19">
        <v>434.63</v>
      </c>
      <c r="CI41" s="19">
        <v>165.16</v>
      </c>
      <c r="CJ41" s="19">
        <v>299.89999999999998</v>
      </c>
      <c r="CK41" s="19">
        <v>39.92</v>
      </c>
      <c r="CL41" s="19">
        <v>23.87</v>
      </c>
      <c r="CM41" s="19">
        <v>31.9</v>
      </c>
      <c r="CN41" s="19">
        <v>7.32</v>
      </c>
      <c r="CO41" s="19">
        <v>0</v>
      </c>
    </row>
    <row r="42" spans="1:93" s="7" customFormat="1" ht="31.5" x14ac:dyDescent="0.25">
      <c r="A42" s="14" t="str">
        <f>"11/4"</f>
        <v>11/4</v>
      </c>
      <c r="B42" s="15" t="s">
        <v>119</v>
      </c>
      <c r="C42" s="47">
        <v>150</v>
      </c>
      <c r="D42" s="40">
        <v>4.91</v>
      </c>
      <c r="E42" s="40">
        <v>4.58</v>
      </c>
      <c r="F42" s="40">
        <v>24.47</v>
      </c>
      <c r="G42" s="47">
        <v>157.57732949999996</v>
      </c>
      <c r="H42" s="40">
        <v>2.88</v>
      </c>
      <c r="I42" s="40">
        <v>0.08</v>
      </c>
      <c r="J42" s="40">
        <v>0</v>
      </c>
      <c r="K42" s="40">
        <v>0</v>
      </c>
      <c r="L42" s="40">
        <v>5.85</v>
      </c>
      <c r="M42" s="40">
        <v>17.64</v>
      </c>
      <c r="N42" s="40">
        <v>0.98</v>
      </c>
      <c r="O42" s="40">
        <v>0</v>
      </c>
      <c r="P42" s="40">
        <v>0</v>
      </c>
      <c r="Q42" s="40">
        <v>0.06</v>
      </c>
      <c r="R42" s="40">
        <v>1.18</v>
      </c>
      <c r="S42" s="40">
        <v>178.76</v>
      </c>
      <c r="T42" s="40">
        <v>133.88999999999999</v>
      </c>
      <c r="U42" s="40">
        <v>72.569999999999993</v>
      </c>
      <c r="V42" s="40">
        <v>29.04</v>
      </c>
      <c r="W42" s="40">
        <v>109.02</v>
      </c>
      <c r="X42" s="40">
        <v>0.78</v>
      </c>
      <c r="Y42" s="40">
        <v>16.2</v>
      </c>
      <c r="Z42" s="40">
        <v>18.600000000000001</v>
      </c>
      <c r="AA42" s="40">
        <v>30.98</v>
      </c>
      <c r="AB42" s="40">
        <v>0.13</v>
      </c>
      <c r="AC42" s="40">
        <v>0.11</v>
      </c>
      <c r="AD42" s="40">
        <v>0.09</v>
      </c>
      <c r="AE42" s="40">
        <v>0.44</v>
      </c>
      <c r="AF42" s="40">
        <v>1.87</v>
      </c>
      <c r="AG42" s="40">
        <v>0.31</v>
      </c>
      <c r="AH42" s="7">
        <v>0</v>
      </c>
      <c r="AI42" s="7">
        <v>134.02000000000001</v>
      </c>
      <c r="AJ42" s="7">
        <v>122.71</v>
      </c>
      <c r="AK42" s="7">
        <v>435.27</v>
      </c>
      <c r="AL42" s="7">
        <v>82.8</v>
      </c>
      <c r="AM42" s="7">
        <v>84.07</v>
      </c>
      <c r="AN42" s="7">
        <v>114.46</v>
      </c>
      <c r="AO42" s="7">
        <v>52.28</v>
      </c>
      <c r="AP42" s="7">
        <v>165.04</v>
      </c>
      <c r="AQ42" s="7">
        <v>304.42</v>
      </c>
      <c r="AR42" s="7">
        <v>120.77</v>
      </c>
      <c r="AS42" s="7">
        <v>185.31</v>
      </c>
      <c r="AT42" s="7">
        <v>74.55</v>
      </c>
      <c r="AU42" s="7">
        <v>85.45</v>
      </c>
      <c r="AV42" s="7">
        <v>631.04999999999995</v>
      </c>
      <c r="AW42" s="7">
        <v>0</v>
      </c>
      <c r="AX42" s="7">
        <v>230.11</v>
      </c>
      <c r="AY42" s="7">
        <v>199.3</v>
      </c>
      <c r="AZ42" s="7">
        <v>117.1</v>
      </c>
      <c r="BA42" s="7">
        <v>51.11</v>
      </c>
      <c r="BB42" s="7">
        <v>0.09</v>
      </c>
      <c r="BC42" s="7">
        <v>0.04</v>
      </c>
      <c r="BD42" s="7">
        <v>0.02</v>
      </c>
      <c r="BE42" s="7">
        <v>0.05</v>
      </c>
      <c r="BF42" s="7">
        <v>0.06</v>
      </c>
      <c r="BG42" s="7">
        <v>0.26</v>
      </c>
      <c r="BH42" s="7">
        <v>0</v>
      </c>
      <c r="BI42" s="7">
        <v>0.79</v>
      </c>
      <c r="BJ42" s="7">
        <v>0</v>
      </c>
      <c r="BK42" s="7">
        <v>0.24</v>
      </c>
      <c r="BL42" s="7">
        <v>0.01</v>
      </c>
      <c r="BM42" s="7">
        <v>0</v>
      </c>
      <c r="BN42" s="7">
        <v>0</v>
      </c>
      <c r="BO42" s="7">
        <v>0.05</v>
      </c>
      <c r="BP42" s="7">
        <v>0.08</v>
      </c>
      <c r="BQ42" s="7">
        <v>0.73</v>
      </c>
      <c r="BR42" s="7">
        <v>0</v>
      </c>
      <c r="BS42" s="7">
        <v>0</v>
      </c>
      <c r="BT42" s="7">
        <v>0.57999999999999996</v>
      </c>
      <c r="BU42" s="7">
        <v>0.01</v>
      </c>
      <c r="BV42" s="7">
        <v>0</v>
      </c>
      <c r="BW42" s="7">
        <v>0</v>
      </c>
      <c r="BX42" s="7">
        <v>0</v>
      </c>
      <c r="BY42" s="7">
        <v>0</v>
      </c>
      <c r="BZ42" s="7">
        <v>124.54</v>
      </c>
      <c r="CA42" s="16"/>
      <c r="CB42" s="16"/>
      <c r="CC42" s="7">
        <v>19.3</v>
      </c>
      <c r="CE42" s="7">
        <v>31.04</v>
      </c>
      <c r="CF42" s="7">
        <v>15.29</v>
      </c>
      <c r="CG42" s="7">
        <v>23.16</v>
      </c>
      <c r="CH42" s="7">
        <v>2125.67</v>
      </c>
      <c r="CI42" s="7">
        <v>973.93</v>
      </c>
      <c r="CJ42" s="7">
        <v>1549.8</v>
      </c>
      <c r="CK42" s="7">
        <v>36.729999999999997</v>
      </c>
      <c r="CL42" s="7">
        <v>18.95</v>
      </c>
      <c r="CM42" s="7">
        <v>27.84</v>
      </c>
      <c r="CN42" s="7">
        <v>3</v>
      </c>
      <c r="CO42" s="7">
        <v>0.38</v>
      </c>
    </row>
    <row r="43" spans="1:93" s="8" customFormat="1" x14ac:dyDescent="0.25">
      <c r="A43" s="21"/>
      <c r="B43" s="22" t="s">
        <v>101</v>
      </c>
      <c r="C43" s="48">
        <f>SUM(C39:C42)</f>
        <v>330</v>
      </c>
      <c r="D43" s="41">
        <f t="shared" ref="D43:AG43" si="6">SUM(D39:D42)</f>
        <v>6.65</v>
      </c>
      <c r="E43" s="41">
        <f t="shared" si="6"/>
        <v>8.4</v>
      </c>
      <c r="F43" s="41">
        <f t="shared" si="6"/>
        <v>41.21</v>
      </c>
      <c r="G43" s="48">
        <f t="shared" si="6"/>
        <v>265.34203681707311</v>
      </c>
      <c r="H43" s="41">
        <f t="shared" si="6"/>
        <v>5.24</v>
      </c>
      <c r="I43" s="41">
        <f t="shared" si="6"/>
        <v>0.19</v>
      </c>
      <c r="J43" s="41">
        <f t="shared" si="6"/>
        <v>0</v>
      </c>
      <c r="K43" s="41">
        <f t="shared" si="6"/>
        <v>0</v>
      </c>
      <c r="L43" s="41">
        <f t="shared" si="6"/>
        <v>13.489999999999998</v>
      </c>
      <c r="M43" s="41">
        <f t="shared" si="6"/>
        <v>26.54</v>
      </c>
      <c r="N43" s="41">
        <f t="shared" si="6"/>
        <v>1.18</v>
      </c>
      <c r="O43" s="41">
        <f t="shared" si="6"/>
        <v>0</v>
      </c>
      <c r="P43" s="41">
        <f t="shared" si="6"/>
        <v>0</v>
      </c>
      <c r="Q43" s="41">
        <f t="shared" si="6"/>
        <v>0.27</v>
      </c>
      <c r="R43" s="41">
        <f t="shared" si="6"/>
        <v>1.77</v>
      </c>
      <c r="S43" s="41">
        <f t="shared" si="6"/>
        <v>179.98</v>
      </c>
      <c r="T43" s="41">
        <f t="shared" si="6"/>
        <v>141.51</v>
      </c>
      <c r="U43" s="41">
        <f t="shared" si="6"/>
        <v>75.399999999999991</v>
      </c>
      <c r="V43" s="41">
        <f t="shared" si="6"/>
        <v>29.46</v>
      </c>
      <c r="W43" s="41">
        <f t="shared" si="6"/>
        <v>111.27</v>
      </c>
      <c r="X43" s="41">
        <f t="shared" si="6"/>
        <v>0.83000000000000007</v>
      </c>
      <c r="Y43" s="41">
        <f t="shared" si="6"/>
        <v>36.200000000000003</v>
      </c>
      <c r="Z43" s="41">
        <f t="shared" si="6"/>
        <v>33.93</v>
      </c>
      <c r="AA43" s="41">
        <f t="shared" si="6"/>
        <v>53.55</v>
      </c>
      <c r="AB43" s="41">
        <f t="shared" si="6"/>
        <v>0.19</v>
      </c>
      <c r="AC43" s="41">
        <f t="shared" si="6"/>
        <v>0.11</v>
      </c>
      <c r="AD43" s="41">
        <f t="shared" si="6"/>
        <v>9.9999999999999992E-2</v>
      </c>
      <c r="AE43" s="41">
        <f t="shared" si="6"/>
        <v>0.45</v>
      </c>
      <c r="AF43" s="41">
        <f t="shared" si="6"/>
        <v>1.8900000000000001</v>
      </c>
      <c r="AG43" s="41">
        <f t="shared" si="6"/>
        <v>0.89999999999999991</v>
      </c>
      <c r="AH43" s="8">
        <v>0</v>
      </c>
      <c r="AI43" s="8">
        <v>216.44</v>
      </c>
      <c r="AJ43" s="8">
        <v>208.41</v>
      </c>
      <c r="AK43" s="8">
        <v>566.77</v>
      </c>
      <c r="AL43" s="8">
        <v>128.11000000000001</v>
      </c>
      <c r="AM43" s="8">
        <v>110.15</v>
      </c>
      <c r="AN43" s="8">
        <v>167.73</v>
      </c>
      <c r="AO43" s="8">
        <v>73.349999999999994</v>
      </c>
      <c r="AP43" s="8">
        <v>258.77</v>
      </c>
      <c r="AQ43" s="8">
        <v>362.33</v>
      </c>
      <c r="AR43" s="8">
        <v>200.37</v>
      </c>
      <c r="AS43" s="8">
        <v>252.76</v>
      </c>
      <c r="AT43" s="8">
        <v>110.88</v>
      </c>
      <c r="AU43" s="8">
        <v>146.68</v>
      </c>
      <c r="AV43" s="8">
        <v>1140.1400000000001</v>
      </c>
      <c r="AW43" s="8">
        <v>0</v>
      </c>
      <c r="AX43" s="8">
        <v>396.07</v>
      </c>
      <c r="AY43" s="8">
        <v>273.13</v>
      </c>
      <c r="AZ43" s="8">
        <v>166.4</v>
      </c>
      <c r="BA43" s="8">
        <v>89.02</v>
      </c>
      <c r="BB43" s="8">
        <v>0.22</v>
      </c>
      <c r="BC43" s="8">
        <v>0.1</v>
      </c>
      <c r="BD43" s="8">
        <v>0.05</v>
      </c>
      <c r="BE43" s="8">
        <v>0.13</v>
      </c>
      <c r="BF43" s="8">
        <v>0.14000000000000001</v>
      </c>
      <c r="BG43" s="8">
        <v>0.66</v>
      </c>
      <c r="BH43" s="8">
        <v>0</v>
      </c>
      <c r="BI43" s="8">
        <v>1.92</v>
      </c>
      <c r="BJ43" s="8">
        <v>0</v>
      </c>
      <c r="BK43" s="8">
        <v>0.57999999999999996</v>
      </c>
      <c r="BL43" s="8">
        <v>0.01</v>
      </c>
      <c r="BM43" s="8">
        <v>0</v>
      </c>
      <c r="BN43" s="8">
        <v>0</v>
      </c>
      <c r="BO43" s="8">
        <v>0.13</v>
      </c>
      <c r="BP43" s="8">
        <v>0.2</v>
      </c>
      <c r="BQ43" s="8">
        <v>1.65</v>
      </c>
      <c r="BR43" s="8">
        <v>0</v>
      </c>
      <c r="BS43" s="8">
        <v>0</v>
      </c>
      <c r="BT43" s="8">
        <v>0.7</v>
      </c>
      <c r="BU43" s="8">
        <v>0.02</v>
      </c>
      <c r="BV43" s="8">
        <v>0</v>
      </c>
      <c r="BW43" s="8">
        <v>0</v>
      </c>
      <c r="BX43" s="8">
        <v>0</v>
      </c>
      <c r="BY43" s="8">
        <v>0</v>
      </c>
      <c r="BZ43" s="8">
        <v>285.19</v>
      </c>
      <c r="CA43" s="6"/>
      <c r="CB43" s="6" t="e">
        <f>$G$43/#REF!*100</f>
        <v>#REF!</v>
      </c>
      <c r="CC43" s="8">
        <v>41.85</v>
      </c>
      <c r="CE43" s="8">
        <v>35.090000000000003</v>
      </c>
      <c r="CF43" s="8">
        <v>19.059999999999999</v>
      </c>
      <c r="CG43" s="8">
        <v>27.07</v>
      </c>
      <c r="CH43" s="8">
        <v>3140.3</v>
      </c>
      <c r="CI43" s="8">
        <v>1362.79</v>
      </c>
      <c r="CJ43" s="8">
        <v>2251.54</v>
      </c>
      <c r="CK43" s="8">
        <v>82.06</v>
      </c>
      <c r="CL43" s="8">
        <v>47.81</v>
      </c>
      <c r="CM43" s="8">
        <v>64.94</v>
      </c>
      <c r="CN43" s="8">
        <v>10.32</v>
      </c>
      <c r="CO43" s="8">
        <v>0.38</v>
      </c>
    </row>
    <row r="44" spans="1:93" x14ac:dyDescent="0.25">
      <c r="B44" s="12" t="s">
        <v>102</v>
      </c>
    </row>
    <row r="45" spans="1:93" s="19" customFormat="1" x14ac:dyDescent="0.25">
      <c r="A45" s="17" t="str">
        <f>"-"</f>
        <v>-</v>
      </c>
      <c r="B45" s="18" t="s">
        <v>120</v>
      </c>
      <c r="C45" s="46">
        <v>100</v>
      </c>
      <c r="D45" s="39">
        <v>3</v>
      </c>
      <c r="E45" s="39">
        <v>2.5</v>
      </c>
      <c r="F45" s="39">
        <v>4.2</v>
      </c>
      <c r="G45" s="46">
        <v>50.76</v>
      </c>
      <c r="H45" s="39">
        <v>0.1</v>
      </c>
      <c r="I45" s="39">
        <v>0</v>
      </c>
      <c r="J45" s="39">
        <v>0</v>
      </c>
      <c r="K45" s="39">
        <v>0</v>
      </c>
      <c r="L45" s="39">
        <v>4.2</v>
      </c>
      <c r="M45" s="39">
        <v>0</v>
      </c>
      <c r="N45" s="39">
        <v>0</v>
      </c>
      <c r="O45" s="39">
        <v>0</v>
      </c>
      <c r="P45" s="39">
        <v>0</v>
      </c>
      <c r="Q45" s="39">
        <v>0.1</v>
      </c>
      <c r="R45" s="39">
        <v>0.4</v>
      </c>
      <c r="S45" s="39">
        <v>2</v>
      </c>
      <c r="T45" s="39">
        <v>238</v>
      </c>
      <c r="U45" s="39">
        <v>15</v>
      </c>
      <c r="V45" s="39">
        <v>9</v>
      </c>
      <c r="W45" s="39">
        <v>12</v>
      </c>
      <c r="X45" s="39">
        <v>0.4</v>
      </c>
      <c r="Y45" s="39">
        <v>0</v>
      </c>
      <c r="Z45" s="39">
        <v>30</v>
      </c>
      <c r="AA45" s="39">
        <v>5</v>
      </c>
      <c r="AB45" s="39">
        <v>0.1</v>
      </c>
      <c r="AC45" s="39">
        <v>0.03</v>
      </c>
      <c r="AD45" s="39">
        <v>0.03</v>
      </c>
      <c r="AE45" s="39">
        <v>0.6</v>
      </c>
      <c r="AF45" s="39">
        <v>0.7</v>
      </c>
      <c r="AG45" s="39">
        <v>15</v>
      </c>
      <c r="AH45" s="19">
        <v>0</v>
      </c>
      <c r="AI45" s="19">
        <v>0</v>
      </c>
      <c r="AJ45" s="19">
        <v>0</v>
      </c>
      <c r="AK45" s="19">
        <v>450</v>
      </c>
      <c r="AL45" s="19">
        <v>387</v>
      </c>
      <c r="AM45" s="19">
        <v>115</v>
      </c>
      <c r="AN45" s="19">
        <v>216</v>
      </c>
      <c r="AO45" s="19">
        <v>72</v>
      </c>
      <c r="AP45" s="19">
        <v>225</v>
      </c>
      <c r="AQ45" s="19">
        <v>160</v>
      </c>
      <c r="AR45" s="19">
        <v>174</v>
      </c>
      <c r="AS45" s="19">
        <v>344</v>
      </c>
      <c r="AT45" s="19">
        <v>156</v>
      </c>
      <c r="AU45" s="19">
        <v>93</v>
      </c>
      <c r="AV45" s="19">
        <v>897</v>
      </c>
      <c r="AW45" s="19">
        <v>0</v>
      </c>
      <c r="AX45" s="19">
        <v>518</v>
      </c>
      <c r="AY45" s="19">
        <v>278</v>
      </c>
      <c r="AZ45" s="19">
        <v>242</v>
      </c>
      <c r="BA45" s="19">
        <v>50</v>
      </c>
      <c r="BB45" s="19">
        <v>0.1</v>
      </c>
      <c r="BC45" s="19">
        <v>7.0000000000000007E-2</v>
      </c>
      <c r="BD45" s="19">
        <v>0.04</v>
      </c>
      <c r="BE45" s="19">
        <v>0.08</v>
      </c>
      <c r="BF45" s="19">
        <v>0.09</v>
      </c>
      <c r="BG45" s="19">
        <v>0.45</v>
      </c>
      <c r="BH45" s="19">
        <v>0.03</v>
      </c>
      <c r="BI45" s="19">
        <v>0.56000000000000005</v>
      </c>
      <c r="BJ45" s="19">
        <v>0.02</v>
      </c>
      <c r="BK45" s="19">
        <v>0.31</v>
      </c>
      <c r="BL45" s="19">
        <v>0.04</v>
      </c>
      <c r="BM45" s="19">
        <v>0</v>
      </c>
      <c r="BN45" s="19">
        <v>0</v>
      </c>
      <c r="BO45" s="19">
        <v>0.04</v>
      </c>
      <c r="BP45" s="19">
        <v>0.08</v>
      </c>
      <c r="BQ45" s="19">
        <v>0.69</v>
      </c>
      <c r="BR45" s="19">
        <v>0.01</v>
      </c>
      <c r="BS45" s="19">
        <v>0</v>
      </c>
      <c r="BT45" s="19">
        <v>0.02</v>
      </c>
      <c r="BU45" s="19">
        <v>0.03</v>
      </c>
      <c r="BV45" s="19">
        <v>0.08</v>
      </c>
      <c r="BW45" s="19">
        <v>0</v>
      </c>
      <c r="BX45" s="19">
        <v>0</v>
      </c>
      <c r="BY45" s="19">
        <v>0</v>
      </c>
      <c r="BZ45" s="19">
        <v>93</v>
      </c>
      <c r="CA45" s="20"/>
      <c r="CB45" s="20"/>
      <c r="CC45" s="19">
        <v>5</v>
      </c>
      <c r="CE45" s="19">
        <v>0</v>
      </c>
      <c r="CF45" s="19">
        <v>0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0</v>
      </c>
      <c r="CM45" s="19">
        <v>0</v>
      </c>
      <c r="CN45" s="19">
        <v>0</v>
      </c>
      <c r="CO45" s="19">
        <v>0</v>
      </c>
    </row>
    <row r="46" spans="1:93" s="7" customFormat="1" x14ac:dyDescent="0.25">
      <c r="A46" s="14" t="str">
        <f>"-"</f>
        <v>-</v>
      </c>
      <c r="B46" s="15" t="s">
        <v>121</v>
      </c>
      <c r="C46" s="47">
        <v>20</v>
      </c>
      <c r="D46" s="40">
        <v>0.42</v>
      </c>
      <c r="E46" s="40">
        <v>2.62</v>
      </c>
      <c r="F46" s="40">
        <v>11.46</v>
      </c>
      <c r="G46" s="47">
        <v>70.08</v>
      </c>
      <c r="H46" s="40">
        <v>0.42</v>
      </c>
      <c r="I46" s="40">
        <v>0</v>
      </c>
      <c r="J46" s="40">
        <v>0</v>
      </c>
      <c r="K46" s="40">
        <v>0</v>
      </c>
      <c r="L46" s="40">
        <v>5</v>
      </c>
      <c r="M46" s="40">
        <v>6</v>
      </c>
      <c r="N46" s="40">
        <v>0.46</v>
      </c>
      <c r="O46" s="40">
        <v>0</v>
      </c>
      <c r="P46" s="40">
        <v>0</v>
      </c>
      <c r="Q46" s="40">
        <v>0.1</v>
      </c>
      <c r="R46" s="40">
        <v>0.2</v>
      </c>
      <c r="S46" s="40">
        <v>66</v>
      </c>
      <c r="T46" s="40">
        <v>22</v>
      </c>
      <c r="U46" s="40">
        <v>5.8</v>
      </c>
      <c r="V46" s="40">
        <v>4</v>
      </c>
      <c r="W46" s="40">
        <v>18</v>
      </c>
      <c r="X46" s="40">
        <v>0.42</v>
      </c>
      <c r="Y46" s="40">
        <v>2</v>
      </c>
      <c r="Z46" s="40">
        <v>1.6</v>
      </c>
      <c r="AA46" s="40">
        <v>2.2000000000000002</v>
      </c>
      <c r="AB46" s="40">
        <v>0.7</v>
      </c>
      <c r="AC46" s="40">
        <v>0.02</v>
      </c>
      <c r="AD46" s="40">
        <v>0.01</v>
      </c>
      <c r="AE46" s="40">
        <v>0.14000000000000001</v>
      </c>
      <c r="AF46" s="40">
        <v>0.38</v>
      </c>
      <c r="AG46" s="40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0.9</v>
      </c>
      <c r="CA46" s="16"/>
      <c r="CB46" s="16"/>
      <c r="CC46" s="7">
        <v>2.27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</row>
    <row r="47" spans="1:93" s="8" customFormat="1" x14ac:dyDescent="0.25">
      <c r="A47" s="21"/>
      <c r="B47" s="22" t="s">
        <v>103</v>
      </c>
      <c r="C47" s="48">
        <f>SUM(C45:C46)</f>
        <v>120</v>
      </c>
      <c r="D47" s="41">
        <f t="shared" ref="D47:AG47" si="7">SUM(D45:D46)</f>
        <v>3.42</v>
      </c>
      <c r="E47" s="41">
        <f t="shared" si="7"/>
        <v>5.12</v>
      </c>
      <c r="F47" s="41">
        <f t="shared" si="7"/>
        <v>15.66</v>
      </c>
      <c r="G47" s="48">
        <f t="shared" si="7"/>
        <v>120.84</v>
      </c>
      <c r="H47" s="41">
        <f t="shared" si="7"/>
        <v>0.52</v>
      </c>
      <c r="I47" s="41">
        <f t="shared" si="7"/>
        <v>0</v>
      </c>
      <c r="J47" s="41">
        <f t="shared" si="7"/>
        <v>0</v>
      </c>
      <c r="K47" s="41">
        <f t="shared" si="7"/>
        <v>0</v>
      </c>
      <c r="L47" s="41">
        <f t="shared" si="7"/>
        <v>9.1999999999999993</v>
      </c>
      <c r="M47" s="41">
        <f t="shared" si="7"/>
        <v>6</v>
      </c>
      <c r="N47" s="41">
        <f t="shared" si="7"/>
        <v>0.46</v>
      </c>
      <c r="O47" s="41">
        <f t="shared" si="7"/>
        <v>0</v>
      </c>
      <c r="P47" s="41">
        <f t="shared" si="7"/>
        <v>0</v>
      </c>
      <c r="Q47" s="41">
        <f t="shared" si="7"/>
        <v>0.2</v>
      </c>
      <c r="R47" s="41">
        <f t="shared" si="7"/>
        <v>0.60000000000000009</v>
      </c>
      <c r="S47" s="41">
        <f t="shared" si="7"/>
        <v>68</v>
      </c>
      <c r="T47" s="41">
        <f t="shared" si="7"/>
        <v>260</v>
      </c>
      <c r="U47" s="41">
        <f t="shared" si="7"/>
        <v>20.8</v>
      </c>
      <c r="V47" s="41">
        <f t="shared" si="7"/>
        <v>13</v>
      </c>
      <c r="W47" s="41">
        <f t="shared" si="7"/>
        <v>30</v>
      </c>
      <c r="X47" s="41">
        <f t="shared" si="7"/>
        <v>0.82000000000000006</v>
      </c>
      <c r="Y47" s="41">
        <f t="shared" si="7"/>
        <v>2</v>
      </c>
      <c r="Z47" s="41">
        <f t="shared" si="7"/>
        <v>31.6</v>
      </c>
      <c r="AA47" s="41">
        <f t="shared" si="7"/>
        <v>7.2</v>
      </c>
      <c r="AB47" s="41">
        <f t="shared" si="7"/>
        <v>0.79999999999999993</v>
      </c>
      <c r="AC47" s="41">
        <f t="shared" si="7"/>
        <v>0.05</v>
      </c>
      <c r="AD47" s="41">
        <f t="shared" si="7"/>
        <v>0.04</v>
      </c>
      <c r="AE47" s="41">
        <f t="shared" si="7"/>
        <v>0.74</v>
      </c>
      <c r="AF47" s="41">
        <f t="shared" si="7"/>
        <v>1.08</v>
      </c>
      <c r="AG47" s="41">
        <f t="shared" si="7"/>
        <v>15</v>
      </c>
      <c r="AH47" s="8">
        <v>0</v>
      </c>
      <c r="AI47" s="8">
        <v>0</v>
      </c>
      <c r="AJ47" s="8">
        <v>0</v>
      </c>
      <c r="AK47" s="8">
        <v>450</v>
      </c>
      <c r="AL47" s="8">
        <v>387</v>
      </c>
      <c r="AM47" s="8">
        <v>115</v>
      </c>
      <c r="AN47" s="8">
        <v>216</v>
      </c>
      <c r="AO47" s="8">
        <v>72</v>
      </c>
      <c r="AP47" s="8">
        <v>225</v>
      </c>
      <c r="AQ47" s="8">
        <v>160</v>
      </c>
      <c r="AR47" s="8">
        <v>174</v>
      </c>
      <c r="AS47" s="8">
        <v>344</v>
      </c>
      <c r="AT47" s="8">
        <v>156</v>
      </c>
      <c r="AU47" s="8">
        <v>93</v>
      </c>
      <c r="AV47" s="8">
        <v>897</v>
      </c>
      <c r="AW47" s="8">
        <v>0</v>
      </c>
      <c r="AX47" s="8">
        <v>518</v>
      </c>
      <c r="AY47" s="8">
        <v>278</v>
      </c>
      <c r="AZ47" s="8">
        <v>242</v>
      </c>
      <c r="BA47" s="8">
        <v>50</v>
      </c>
      <c r="BB47" s="8">
        <v>0.1</v>
      </c>
      <c r="BC47" s="8">
        <v>7.0000000000000007E-2</v>
      </c>
      <c r="BD47" s="8">
        <v>0.04</v>
      </c>
      <c r="BE47" s="8">
        <v>0.08</v>
      </c>
      <c r="BF47" s="8">
        <v>0.09</v>
      </c>
      <c r="BG47" s="8">
        <v>0.45</v>
      </c>
      <c r="BH47" s="8">
        <v>0.03</v>
      </c>
      <c r="BI47" s="8">
        <v>0.56000000000000005</v>
      </c>
      <c r="BJ47" s="8">
        <v>0.02</v>
      </c>
      <c r="BK47" s="8">
        <v>0.31</v>
      </c>
      <c r="BL47" s="8">
        <v>0.04</v>
      </c>
      <c r="BM47" s="8">
        <v>0</v>
      </c>
      <c r="BN47" s="8">
        <v>0</v>
      </c>
      <c r="BO47" s="8">
        <v>0.04</v>
      </c>
      <c r="BP47" s="8">
        <v>0.08</v>
      </c>
      <c r="BQ47" s="8">
        <v>0.69</v>
      </c>
      <c r="BR47" s="8">
        <v>0.01</v>
      </c>
      <c r="BS47" s="8">
        <v>0</v>
      </c>
      <c r="BT47" s="8">
        <v>0.02</v>
      </c>
      <c r="BU47" s="8">
        <v>0.03</v>
      </c>
      <c r="BV47" s="8">
        <v>0.08</v>
      </c>
      <c r="BW47" s="8">
        <v>0</v>
      </c>
      <c r="BX47" s="8">
        <v>0</v>
      </c>
      <c r="BY47" s="8">
        <v>0</v>
      </c>
      <c r="BZ47" s="8">
        <v>93.9</v>
      </c>
      <c r="CA47" s="6"/>
      <c r="CB47" s="6" t="e">
        <f>$G$47/#REF!*100</f>
        <v>#REF!</v>
      </c>
      <c r="CC47" s="8">
        <v>7.27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</row>
    <row r="48" spans="1:93" x14ac:dyDescent="0.25">
      <c r="B48" s="12" t="s">
        <v>104</v>
      </c>
    </row>
    <row r="49" spans="1:93" s="19" customFormat="1" x14ac:dyDescent="0.25">
      <c r="A49" s="17" t="str">
        <f>"-"</f>
        <v>-</v>
      </c>
      <c r="B49" s="18" t="s">
        <v>105</v>
      </c>
      <c r="C49" s="46">
        <v>20</v>
      </c>
      <c r="D49" s="39">
        <v>1.22</v>
      </c>
      <c r="E49" s="39">
        <v>0.12</v>
      </c>
      <c r="F49" s="39">
        <v>7.38</v>
      </c>
      <c r="G49" s="46">
        <v>36.031199999999998</v>
      </c>
      <c r="H49" s="39">
        <v>0</v>
      </c>
      <c r="I49" s="39">
        <v>0</v>
      </c>
      <c r="J49" s="39">
        <v>0</v>
      </c>
      <c r="K49" s="39">
        <v>0</v>
      </c>
      <c r="L49" s="39">
        <v>0.22</v>
      </c>
      <c r="M49" s="39">
        <v>7.12</v>
      </c>
      <c r="N49" s="39">
        <v>0.04</v>
      </c>
      <c r="O49" s="39">
        <v>0</v>
      </c>
      <c r="P49" s="39">
        <v>0</v>
      </c>
      <c r="Q49" s="39">
        <v>0</v>
      </c>
      <c r="R49" s="39">
        <v>0.36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19">
        <v>0</v>
      </c>
      <c r="AI49" s="19">
        <v>63.86</v>
      </c>
      <c r="AJ49" s="19">
        <v>66.47</v>
      </c>
      <c r="AK49" s="19">
        <v>101.79</v>
      </c>
      <c r="AL49" s="19">
        <v>33.76</v>
      </c>
      <c r="AM49" s="19">
        <v>20.010000000000002</v>
      </c>
      <c r="AN49" s="19">
        <v>40.020000000000003</v>
      </c>
      <c r="AO49" s="19">
        <v>15.14</v>
      </c>
      <c r="AP49" s="19">
        <v>72.38</v>
      </c>
      <c r="AQ49" s="19">
        <v>44.89</v>
      </c>
      <c r="AR49" s="19">
        <v>62.64</v>
      </c>
      <c r="AS49" s="19">
        <v>51.68</v>
      </c>
      <c r="AT49" s="19">
        <v>27.14</v>
      </c>
      <c r="AU49" s="19">
        <v>48.02</v>
      </c>
      <c r="AV49" s="19">
        <v>401.59</v>
      </c>
      <c r="AW49" s="19">
        <v>0</v>
      </c>
      <c r="AX49" s="19">
        <v>130.85</v>
      </c>
      <c r="AY49" s="19">
        <v>56.9</v>
      </c>
      <c r="AZ49" s="19">
        <v>37.76</v>
      </c>
      <c r="BA49" s="19">
        <v>29.93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0.02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0.01</v>
      </c>
      <c r="BR49" s="19">
        <v>0</v>
      </c>
      <c r="BS49" s="19">
        <v>0</v>
      </c>
      <c r="BT49" s="19">
        <v>0.06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7.82</v>
      </c>
      <c r="CA49" s="20"/>
      <c r="CB49" s="20"/>
      <c r="CC49" s="19">
        <v>0</v>
      </c>
      <c r="CE49" s="19">
        <v>0</v>
      </c>
      <c r="CF49" s="19">
        <v>0</v>
      </c>
      <c r="CG49" s="19">
        <v>0</v>
      </c>
      <c r="CH49" s="19">
        <v>380</v>
      </c>
      <c r="CI49" s="19">
        <v>146.4</v>
      </c>
      <c r="CJ49" s="19">
        <v>263.2</v>
      </c>
      <c r="CK49" s="19">
        <v>3.04</v>
      </c>
      <c r="CL49" s="19">
        <v>3.04</v>
      </c>
      <c r="CM49" s="19">
        <v>3.04</v>
      </c>
      <c r="CN49" s="19">
        <v>0</v>
      </c>
      <c r="CO49" s="19">
        <v>0</v>
      </c>
    </row>
    <row r="50" spans="1:93" s="19" customFormat="1" x14ac:dyDescent="0.25">
      <c r="A50" s="17" t="str">
        <f>"-"</f>
        <v>-</v>
      </c>
      <c r="B50" s="18" t="s">
        <v>106</v>
      </c>
      <c r="C50" s="46">
        <v>20</v>
      </c>
      <c r="D50" s="39">
        <v>1.2</v>
      </c>
      <c r="E50" s="39">
        <v>0.24</v>
      </c>
      <c r="F50" s="39">
        <v>8.34</v>
      </c>
      <c r="G50" s="46">
        <v>38.196000000000005</v>
      </c>
      <c r="H50" s="39">
        <v>0.04</v>
      </c>
      <c r="I50" s="39">
        <v>0</v>
      </c>
      <c r="J50" s="39">
        <v>0</v>
      </c>
      <c r="K50" s="39">
        <v>0</v>
      </c>
      <c r="L50" s="39">
        <v>0.24</v>
      </c>
      <c r="M50" s="39">
        <v>6.44</v>
      </c>
      <c r="N50" s="39">
        <v>1.66</v>
      </c>
      <c r="O50" s="39">
        <v>0</v>
      </c>
      <c r="P50" s="39">
        <v>0</v>
      </c>
      <c r="Q50" s="39">
        <v>0.2</v>
      </c>
      <c r="R50" s="39">
        <v>0.5</v>
      </c>
      <c r="S50" s="39">
        <v>122</v>
      </c>
      <c r="T50" s="39">
        <v>49</v>
      </c>
      <c r="U50" s="39">
        <v>7</v>
      </c>
      <c r="V50" s="39">
        <v>9.4</v>
      </c>
      <c r="W50" s="39">
        <v>31.6</v>
      </c>
      <c r="X50" s="39">
        <v>0.78</v>
      </c>
      <c r="Y50" s="39">
        <v>0</v>
      </c>
      <c r="Z50" s="39">
        <v>1</v>
      </c>
      <c r="AA50" s="39">
        <v>0.2</v>
      </c>
      <c r="AB50" s="39">
        <v>0.28000000000000003</v>
      </c>
      <c r="AC50" s="39">
        <v>0.04</v>
      </c>
      <c r="AD50" s="39">
        <v>0.02</v>
      </c>
      <c r="AE50" s="39">
        <v>0.14000000000000001</v>
      </c>
      <c r="AF50" s="39">
        <v>0.4</v>
      </c>
      <c r="AG50" s="39">
        <v>0</v>
      </c>
      <c r="AH50" s="19">
        <v>0</v>
      </c>
      <c r="AI50" s="19">
        <v>64.400000000000006</v>
      </c>
      <c r="AJ50" s="19">
        <v>49.6</v>
      </c>
      <c r="AK50" s="19">
        <v>85.4</v>
      </c>
      <c r="AL50" s="19">
        <v>44.6</v>
      </c>
      <c r="AM50" s="19">
        <v>18.600000000000001</v>
      </c>
      <c r="AN50" s="19">
        <v>39.6</v>
      </c>
      <c r="AO50" s="19">
        <v>16</v>
      </c>
      <c r="AP50" s="19">
        <v>74.2</v>
      </c>
      <c r="AQ50" s="19">
        <v>59.4</v>
      </c>
      <c r="AR50" s="19">
        <v>58.2</v>
      </c>
      <c r="AS50" s="19">
        <v>92.8</v>
      </c>
      <c r="AT50" s="19">
        <v>24.8</v>
      </c>
      <c r="AU50" s="19">
        <v>62</v>
      </c>
      <c r="AV50" s="19">
        <v>311.8</v>
      </c>
      <c r="AW50" s="19">
        <v>0</v>
      </c>
      <c r="AX50" s="19">
        <v>105.2</v>
      </c>
      <c r="AY50" s="19">
        <v>58.2</v>
      </c>
      <c r="AZ50" s="19">
        <v>36</v>
      </c>
      <c r="BA50" s="19">
        <v>26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0.03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0.02</v>
      </c>
      <c r="BR50" s="19">
        <v>0</v>
      </c>
      <c r="BS50" s="19">
        <v>0</v>
      </c>
      <c r="BT50" s="19">
        <v>0.1</v>
      </c>
      <c r="BU50" s="19">
        <v>0.02</v>
      </c>
      <c r="BV50" s="19">
        <v>0</v>
      </c>
      <c r="BW50" s="19">
        <v>0</v>
      </c>
      <c r="BX50" s="19">
        <v>0</v>
      </c>
      <c r="BY50" s="19">
        <v>0</v>
      </c>
      <c r="BZ50" s="19">
        <v>9.4</v>
      </c>
      <c r="CA50" s="20"/>
      <c r="CB50" s="20"/>
      <c r="CC50" s="19">
        <v>0.17</v>
      </c>
      <c r="CE50" s="19">
        <v>4</v>
      </c>
      <c r="CF50" s="19">
        <v>4</v>
      </c>
      <c r="CG50" s="19">
        <v>4</v>
      </c>
      <c r="CH50" s="19">
        <v>760</v>
      </c>
      <c r="CI50" s="19">
        <v>292.8</v>
      </c>
      <c r="CJ50" s="19">
        <v>526.4</v>
      </c>
      <c r="CK50" s="19">
        <v>7.6</v>
      </c>
      <c r="CL50" s="19">
        <v>6.32</v>
      </c>
      <c r="CM50" s="19">
        <v>6.96</v>
      </c>
      <c r="CN50" s="19">
        <v>0</v>
      </c>
      <c r="CO50" s="19">
        <v>0</v>
      </c>
    </row>
    <row r="51" spans="1:93" s="80" customFormat="1" ht="31.5" x14ac:dyDescent="0.25">
      <c r="A51" s="77" t="str">
        <f>"16/1"</f>
        <v>16/1</v>
      </c>
      <c r="B51" s="78" t="s">
        <v>181</v>
      </c>
      <c r="C51" s="79">
        <v>30</v>
      </c>
      <c r="D51" s="79">
        <v>0.4</v>
      </c>
      <c r="E51" s="79">
        <v>1.8</v>
      </c>
      <c r="F51" s="79">
        <v>3.4</v>
      </c>
      <c r="G51" s="79">
        <v>29</v>
      </c>
      <c r="H51" s="79">
        <v>0.23</v>
      </c>
      <c r="I51" s="79">
        <v>1.17</v>
      </c>
      <c r="J51" s="79">
        <v>0</v>
      </c>
      <c r="K51" s="79">
        <v>0</v>
      </c>
      <c r="L51" s="79">
        <v>2.69</v>
      </c>
      <c r="M51" s="79">
        <v>0.05</v>
      </c>
      <c r="N51" s="79">
        <v>0.65</v>
      </c>
      <c r="O51" s="79">
        <v>0</v>
      </c>
      <c r="P51" s="79">
        <v>0</v>
      </c>
      <c r="Q51" s="79">
        <v>0.08</v>
      </c>
      <c r="R51" s="79">
        <v>0.27</v>
      </c>
      <c r="S51" s="79">
        <v>5.69</v>
      </c>
      <c r="T51" s="79">
        <v>54.12</v>
      </c>
      <c r="U51" s="79">
        <v>7.3</v>
      </c>
      <c r="V51" s="79">
        <v>10.3</v>
      </c>
      <c r="W51" s="79">
        <v>15</v>
      </c>
      <c r="X51" s="79">
        <v>0.2</v>
      </c>
      <c r="Y51" s="79">
        <v>0</v>
      </c>
      <c r="Z51" s="79">
        <v>3.3</v>
      </c>
      <c r="AA51" s="79">
        <v>552</v>
      </c>
      <c r="AB51" s="79">
        <v>0.9</v>
      </c>
      <c r="AC51" s="79">
        <v>0.02</v>
      </c>
      <c r="AD51" s="79">
        <v>0.02</v>
      </c>
      <c r="AE51" s="79">
        <v>0.27</v>
      </c>
      <c r="AF51" s="79">
        <v>0.3</v>
      </c>
      <c r="AG51" s="79">
        <v>1.4</v>
      </c>
      <c r="AH51" s="80">
        <v>0</v>
      </c>
      <c r="AI51" s="80">
        <v>11.63</v>
      </c>
      <c r="AJ51" s="80">
        <v>9.4700000000000006</v>
      </c>
      <c r="AK51" s="80">
        <v>11.9</v>
      </c>
      <c r="AL51" s="80">
        <v>10.28</v>
      </c>
      <c r="AM51" s="80">
        <v>2.4300000000000002</v>
      </c>
      <c r="AN51" s="80">
        <v>8.66</v>
      </c>
      <c r="AO51" s="80">
        <v>2.16</v>
      </c>
      <c r="AP51" s="80">
        <v>8.3800000000000008</v>
      </c>
      <c r="AQ51" s="80">
        <v>12.98</v>
      </c>
      <c r="AR51" s="80">
        <v>11.09</v>
      </c>
      <c r="AS51" s="80">
        <v>36.51</v>
      </c>
      <c r="AT51" s="80">
        <v>3.79</v>
      </c>
      <c r="AU51" s="80">
        <v>7.84</v>
      </c>
      <c r="AV51" s="80">
        <v>63.56</v>
      </c>
      <c r="AW51" s="80">
        <v>0</v>
      </c>
      <c r="AX51" s="80">
        <v>8.11</v>
      </c>
      <c r="AY51" s="80">
        <v>8.93</v>
      </c>
      <c r="AZ51" s="80">
        <v>4.87</v>
      </c>
      <c r="BA51" s="80">
        <v>3.25</v>
      </c>
      <c r="BB51" s="80">
        <v>0</v>
      </c>
      <c r="BC51" s="80">
        <v>0</v>
      </c>
      <c r="BD51" s="80">
        <v>0</v>
      </c>
      <c r="BE51" s="80">
        <v>0</v>
      </c>
      <c r="BF51" s="80">
        <v>0</v>
      </c>
      <c r="BG51" s="80">
        <v>0</v>
      </c>
      <c r="BH51" s="80">
        <v>0</v>
      </c>
      <c r="BI51" s="80">
        <v>0.11</v>
      </c>
      <c r="BJ51" s="80">
        <v>0</v>
      </c>
      <c r="BK51" s="80">
        <v>7.0000000000000007E-2</v>
      </c>
      <c r="BL51" s="80">
        <v>0.01</v>
      </c>
      <c r="BM51" s="80">
        <v>0.01</v>
      </c>
      <c r="BN51" s="80">
        <v>0</v>
      </c>
      <c r="BO51" s="80">
        <v>0</v>
      </c>
      <c r="BP51" s="80">
        <v>0</v>
      </c>
      <c r="BQ51" s="80">
        <v>0.42</v>
      </c>
      <c r="BR51" s="80">
        <v>0</v>
      </c>
      <c r="BS51" s="80">
        <v>0</v>
      </c>
      <c r="BT51" s="80">
        <v>1.04</v>
      </c>
      <c r="BU51" s="80">
        <v>0</v>
      </c>
      <c r="BV51" s="80">
        <v>0</v>
      </c>
      <c r="BW51" s="80">
        <v>0</v>
      </c>
      <c r="BX51" s="80">
        <v>0</v>
      </c>
      <c r="BY51" s="80">
        <v>0</v>
      </c>
      <c r="BZ51" s="80">
        <v>24.29</v>
      </c>
      <c r="CA51" s="81"/>
      <c r="CB51" s="81"/>
      <c r="CC51" s="80">
        <v>540.96</v>
      </c>
      <c r="CE51" s="80">
        <v>1.47</v>
      </c>
      <c r="CF51" s="80">
        <v>1.42</v>
      </c>
      <c r="CG51" s="80">
        <v>1.44</v>
      </c>
      <c r="CH51" s="80">
        <v>245.85</v>
      </c>
      <c r="CI51" s="80">
        <v>58.48</v>
      </c>
      <c r="CJ51" s="80">
        <v>152.16</v>
      </c>
      <c r="CK51" s="80">
        <v>1.29</v>
      </c>
      <c r="CL51" s="80">
        <v>0.75</v>
      </c>
      <c r="CM51" s="80">
        <v>1.02</v>
      </c>
      <c r="CN51" s="80">
        <v>0.9</v>
      </c>
      <c r="CO51" s="80">
        <v>0</v>
      </c>
    </row>
    <row r="52" spans="1:93" s="19" customFormat="1" x14ac:dyDescent="0.25">
      <c r="A52" s="17" t="str">
        <f>"3/10"</f>
        <v>3/10</v>
      </c>
      <c r="B52" s="18" t="s">
        <v>122</v>
      </c>
      <c r="C52" s="46">
        <v>150</v>
      </c>
      <c r="D52" s="39">
        <v>0.12</v>
      </c>
      <c r="E52" s="39">
        <v>0.12</v>
      </c>
      <c r="F52" s="39">
        <v>14.39</v>
      </c>
      <c r="G52" s="46">
        <v>56.075610000000005</v>
      </c>
      <c r="H52" s="39">
        <v>0.03</v>
      </c>
      <c r="I52" s="39">
        <v>0</v>
      </c>
      <c r="J52" s="39">
        <v>0</v>
      </c>
      <c r="K52" s="39">
        <v>0</v>
      </c>
      <c r="L52" s="39">
        <v>13.65</v>
      </c>
      <c r="M52" s="39">
        <v>0.23</v>
      </c>
      <c r="N52" s="39">
        <v>0.51</v>
      </c>
      <c r="O52" s="39">
        <v>0</v>
      </c>
      <c r="P52" s="39">
        <v>0</v>
      </c>
      <c r="Q52" s="39">
        <v>0.24</v>
      </c>
      <c r="R52" s="39">
        <v>0.16</v>
      </c>
      <c r="S52" s="39">
        <v>7.83</v>
      </c>
      <c r="T52" s="39">
        <v>82.9</v>
      </c>
      <c r="U52" s="39">
        <v>4.9800000000000004</v>
      </c>
      <c r="V52" s="39">
        <v>2.57</v>
      </c>
      <c r="W52" s="39">
        <v>3.07</v>
      </c>
      <c r="X52" s="39">
        <v>0.67</v>
      </c>
      <c r="Y52" s="39">
        <v>0</v>
      </c>
      <c r="Z52" s="39">
        <v>8.1</v>
      </c>
      <c r="AA52" s="39">
        <v>1.5</v>
      </c>
      <c r="AB52" s="39">
        <v>0.06</v>
      </c>
      <c r="AC52" s="39">
        <v>0.01</v>
      </c>
      <c r="AD52" s="39">
        <v>0.01</v>
      </c>
      <c r="AE52" s="39">
        <v>0.08</v>
      </c>
      <c r="AF52" s="39">
        <v>0.12</v>
      </c>
      <c r="AG52" s="39">
        <v>1.2</v>
      </c>
      <c r="AH52" s="19">
        <v>0</v>
      </c>
      <c r="AI52" s="19">
        <v>3.53</v>
      </c>
      <c r="AJ52" s="19">
        <v>3.82</v>
      </c>
      <c r="AK52" s="19">
        <v>5.59</v>
      </c>
      <c r="AL52" s="19">
        <v>5.29</v>
      </c>
      <c r="AM52" s="19">
        <v>0.88</v>
      </c>
      <c r="AN52" s="19">
        <v>3.23</v>
      </c>
      <c r="AO52" s="19">
        <v>0.88</v>
      </c>
      <c r="AP52" s="19">
        <v>2.65</v>
      </c>
      <c r="AQ52" s="19">
        <v>5</v>
      </c>
      <c r="AR52" s="19">
        <v>2.94</v>
      </c>
      <c r="AS52" s="19">
        <v>22.93</v>
      </c>
      <c r="AT52" s="19">
        <v>2.06</v>
      </c>
      <c r="AU52" s="19">
        <v>4.12</v>
      </c>
      <c r="AV52" s="19">
        <v>12.35</v>
      </c>
      <c r="AW52" s="19">
        <v>0</v>
      </c>
      <c r="AX52" s="19">
        <v>3.82</v>
      </c>
      <c r="AY52" s="19">
        <v>4.7</v>
      </c>
      <c r="AZ52" s="19">
        <v>1.76</v>
      </c>
      <c r="BA52" s="19">
        <v>1.47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0</v>
      </c>
      <c r="BQ52" s="19">
        <v>0</v>
      </c>
      <c r="BR52" s="19">
        <v>0</v>
      </c>
      <c r="BS52" s="19">
        <v>0</v>
      </c>
      <c r="BT52" s="19">
        <v>0</v>
      </c>
      <c r="BU52" s="19">
        <v>0</v>
      </c>
      <c r="BV52" s="19">
        <v>0</v>
      </c>
      <c r="BW52" s="19">
        <v>0</v>
      </c>
      <c r="BX52" s="19">
        <v>0</v>
      </c>
      <c r="BY52" s="19">
        <v>0</v>
      </c>
      <c r="BZ52" s="19">
        <v>183.4</v>
      </c>
      <c r="CA52" s="20"/>
      <c r="CB52" s="20"/>
      <c r="CC52" s="19">
        <v>1.35</v>
      </c>
      <c r="CE52" s="19">
        <v>4.5</v>
      </c>
      <c r="CF52" s="19">
        <v>4.5</v>
      </c>
      <c r="CG52" s="19">
        <v>4.5</v>
      </c>
      <c r="CH52" s="19">
        <v>432</v>
      </c>
      <c r="CI52" s="19">
        <v>208.98</v>
      </c>
      <c r="CJ52" s="19">
        <v>320.49</v>
      </c>
      <c r="CK52" s="19">
        <v>41.2</v>
      </c>
      <c r="CL52" s="19">
        <v>24.19</v>
      </c>
      <c r="CM52" s="19">
        <v>32.700000000000003</v>
      </c>
      <c r="CN52" s="19">
        <v>11.25</v>
      </c>
      <c r="CO52" s="19">
        <v>0</v>
      </c>
    </row>
    <row r="53" spans="1:93" s="19" customFormat="1" ht="31.5" x14ac:dyDescent="0.25">
      <c r="A53" s="17" t="str">
        <f>"4/2"</f>
        <v>4/2</v>
      </c>
      <c r="B53" s="18" t="s">
        <v>123</v>
      </c>
      <c r="C53" s="46">
        <v>150</v>
      </c>
      <c r="D53" s="39">
        <v>1.74</v>
      </c>
      <c r="E53" s="39">
        <v>5.14</v>
      </c>
      <c r="F53" s="39">
        <v>7.94</v>
      </c>
      <c r="G53" s="46">
        <v>82.150325999999993</v>
      </c>
      <c r="H53" s="39">
        <v>1.37</v>
      </c>
      <c r="I53" s="39">
        <v>1.17</v>
      </c>
      <c r="J53" s="39">
        <v>0</v>
      </c>
      <c r="K53" s="39">
        <v>0</v>
      </c>
      <c r="L53" s="39">
        <v>5.01</v>
      </c>
      <c r="M53" s="39">
        <v>1.7</v>
      </c>
      <c r="N53" s="39">
        <v>1.23</v>
      </c>
      <c r="O53" s="39">
        <v>0</v>
      </c>
      <c r="P53" s="39">
        <v>0</v>
      </c>
      <c r="Q53" s="39">
        <v>0.16</v>
      </c>
      <c r="R53" s="39">
        <v>1.52</v>
      </c>
      <c r="S53" s="39">
        <v>363.38</v>
      </c>
      <c r="T53" s="39">
        <v>186.26</v>
      </c>
      <c r="U53" s="39">
        <v>20.27</v>
      </c>
      <c r="V53" s="39">
        <v>12.33</v>
      </c>
      <c r="W53" s="39">
        <v>25.85</v>
      </c>
      <c r="X53" s="39">
        <v>0.59</v>
      </c>
      <c r="Y53" s="39">
        <v>0</v>
      </c>
      <c r="Z53" s="39">
        <v>607.67999999999995</v>
      </c>
      <c r="AA53" s="39">
        <v>126.6</v>
      </c>
      <c r="AB53" s="39">
        <v>0.89</v>
      </c>
      <c r="AC53" s="39">
        <v>0.04</v>
      </c>
      <c r="AD53" s="39">
        <v>0.05</v>
      </c>
      <c r="AE53" s="39">
        <v>0.32</v>
      </c>
      <c r="AF53" s="39">
        <v>0.56000000000000005</v>
      </c>
      <c r="AG53" s="39">
        <v>4.76</v>
      </c>
      <c r="AH53" s="19">
        <v>0</v>
      </c>
      <c r="AI53" s="19">
        <v>23.75</v>
      </c>
      <c r="AJ53" s="19">
        <v>25.66</v>
      </c>
      <c r="AK53" s="19">
        <v>30.46</v>
      </c>
      <c r="AL53" s="19">
        <v>36.549999999999997</v>
      </c>
      <c r="AM53" s="19">
        <v>8.6300000000000008</v>
      </c>
      <c r="AN53" s="19">
        <v>23.35</v>
      </c>
      <c r="AO53" s="19">
        <v>6.77</v>
      </c>
      <c r="AP53" s="19">
        <v>22.84</v>
      </c>
      <c r="AQ53" s="19">
        <v>26.28</v>
      </c>
      <c r="AR53" s="19">
        <v>46.43</v>
      </c>
      <c r="AS53" s="19">
        <v>108.91</v>
      </c>
      <c r="AT53" s="19">
        <v>8.6999999999999993</v>
      </c>
      <c r="AU53" s="19">
        <v>20.14</v>
      </c>
      <c r="AV53" s="19">
        <v>130.91</v>
      </c>
      <c r="AW53" s="19">
        <v>0</v>
      </c>
      <c r="AX53" s="19">
        <v>22.34</v>
      </c>
      <c r="AY53" s="19">
        <v>25.78</v>
      </c>
      <c r="AZ53" s="19">
        <v>21.32</v>
      </c>
      <c r="BA53" s="19">
        <v>7.78</v>
      </c>
      <c r="BB53" s="19">
        <v>0</v>
      </c>
      <c r="BC53" s="19">
        <v>0</v>
      </c>
      <c r="BD53" s="19">
        <v>0</v>
      </c>
      <c r="BE53" s="19">
        <v>0</v>
      </c>
      <c r="BF53" s="19">
        <v>0</v>
      </c>
      <c r="BG53" s="19">
        <v>0</v>
      </c>
      <c r="BH53" s="19">
        <v>0</v>
      </c>
      <c r="BI53" s="19">
        <v>0.11</v>
      </c>
      <c r="BJ53" s="19">
        <v>0</v>
      </c>
      <c r="BK53" s="19">
        <v>7.0000000000000007E-2</v>
      </c>
      <c r="BL53" s="19">
        <v>0</v>
      </c>
      <c r="BM53" s="19">
        <v>0.01</v>
      </c>
      <c r="BN53" s="19">
        <v>0</v>
      </c>
      <c r="BO53" s="19">
        <v>0</v>
      </c>
      <c r="BP53" s="19">
        <v>0</v>
      </c>
      <c r="BQ53" s="19">
        <v>0.39</v>
      </c>
      <c r="BR53" s="19">
        <v>0</v>
      </c>
      <c r="BS53" s="19">
        <v>0</v>
      </c>
      <c r="BT53" s="19">
        <v>1.08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172.63</v>
      </c>
      <c r="CA53" s="20"/>
      <c r="CB53" s="20"/>
      <c r="CC53" s="19">
        <v>101.28</v>
      </c>
      <c r="CE53" s="19">
        <v>47.66</v>
      </c>
      <c r="CF53" s="19">
        <v>25.2</v>
      </c>
      <c r="CG53" s="19">
        <v>36.43</v>
      </c>
      <c r="CH53" s="19">
        <v>545.04</v>
      </c>
      <c r="CI53" s="19">
        <v>170.64</v>
      </c>
      <c r="CJ53" s="19">
        <v>357.84</v>
      </c>
      <c r="CK53" s="19">
        <v>6.8</v>
      </c>
      <c r="CL53" s="19">
        <v>3.82</v>
      </c>
      <c r="CM53" s="19">
        <v>5.31</v>
      </c>
      <c r="CN53" s="19">
        <v>1.5</v>
      </c>
      <c r="CO53" s="19">
        <v>0.9</v>
      </c>
    </row>
    <row r="54" spans="1:93" s="19" customFormat="1" ht="31.5" x14ac:dyDescent="0.25">
      <c r="A54" s="17" t="str">
        <f>"3/3"</f>
        <v>3/3</v>
      </c>
      <c r="B54" s="18" t="s">
        <v>124</v>
      </c>
      <c r="C54" s="46">
        <v>120</v>
      </c>
      <c r="D54" s="39">
        <v>2.4900000000000002</v>
      </c>
      <c r="E54" s="39">
        <v>2.83</v>
      </c>
      <c r="F54" s="39">
        <v>17.670000000000002</v>
      </c>
      <c r="G54" s="46">
        <v>105.21641999999999</v>
      </c>
      <c r="H54" s="39">
        <v>1.78</v>
      </c>
      <c r="I54" s="39">
        <v>7.0000000000000007E-2</v>
      </c>
      <c r="J54" s="39">
        <v>0</v>
      </c>
      <c r="K54" s="39">
        <v>0</v>
      </c>
      <c r="L54" s="39">
        <v>1.73</v>
      </c>
      <c r="M54" s="39">
        <v>14.58</v>
      </c>
      <c r="N54" s="39">
        <v>1.36</v>
      </c>
      <c r="O54" s="39">
        <v>0</v>
      </c>
      <c r="P54" s="39">
        <v>0</v>
      </c>
      <c r="Q54" s="39">
        <v>0.23</v>
      </c>
      <c r="R54" s="39">
        <v>1.51</v>
      </c>
      <c r="S54" s="39">
        <v>62.27</v>
      </c>
      <c r="T54" s="39">
        <v>509</v>
      </c>
      <c r="U54" s="39">
        <v>27.16</v>
      </c>
      <c r="V54" s="39">
        <v>24.28</v>
      </c>
      <c r="W54" s="39">
        <v>69.459999999999994</v>
      </c>
      <c r="X54" s="39">
        <v>0.9</v>
      </c>
      <c r="Y54" s="39">
        <v>15</v>
      </c>
      <c r="Z54" s="39">
        <v>27.29</v>
      </c>
      <c r="AA54" s="39">
        <v>20.04</v>
      </c>
      <c r="AB54" s="39">
        <v>0.14000000000000001</v>
      </c>
      <c r="AC54" s="39">
        <v>0.1</v>
      </c>
      <c r="AD54" s="39">
        <v>0.08</v>
      </c>
      <c r="AE54" s="39">
        <v>1.07</v>
      </c>
      <c r="AF54" s="39">
        <v>2.0699999999999998</v>
      </c>
      <c r="AG54" s="39">
        <v>4.3600000000000003</v>
      </c>
      <c r="AH54" s="19">
        <v>0</v>
      </c>
      <c r="AI54" s="19">
        <v>26.85</v>
      </c>
      <c r="AJ54" s="19">
        <v>42.21</v>
      </c>
      <c r="AK54" s="19">
        <v>53.47</v>
      </c>
      <c r="AL54" s="19">
        <v>62.84</v>
      </c>
      <c r="AM54" s="19">
        <v>10.74</v>
      </c>
      <c r="AN54" s="19">
        <v>42.38</v>
      </c>
      <c r="AO54" s="19">
        <v>21.75</v>
      </c>
      <c r="AP54" s="19">
        <v>43.26</v>
      </c>
      <c r="AQ54" s="19">
        <v>60.53</v>
      </c>
      <c r="AR54" s="19">
        <v>164.9</v>
      </c>
      <c r="AS54" s="19">
        <v>73.44</v>
      </c>
      <c r="AT54" s="19">
        <v>15.36</v>
      </c>
      <c r="AU54" s="19">
        <v>42.75</v>
      </c>
      <c r="AV54" s="19">
        <v>229.77</v>
      </c>
      <c r="AW54" s="19">
        <v>0</v>
      </c>
      <c r="AX54" s="19">
        <v>32.15</v>
      </c>
      <c r="AY54" s="19">
        <v>29.24</v>
      </c>
      <c r="AZ54" s="19">
        <v>31.98</v>
      </c>
      <c r="BA54" s="19">
        <v>13.62</v>
      </c>
      <c r="BB54" s="19">
        <v>0.08</v>
      </c>
      <c r="BC54" s="19">
        <v>0.04</v>
      </c>
      <c r="BD54" s="19">
        <v>0.02</v>
      </c>
      <c r="BE54" s="19">
        <v>0.04</v>
      </c>
      <c r="BF54" s="19">
        <v>0.05</v>
      </c>
      <c r="BG54" s="19">
        <v>0.23</v>
      </c>
      <c r="BH54" s="19">
        <v>0</v>
      </c>
      <c r="BI54" s="19">
        <v>0.7</v>
      </c>
      <c r="BJ54" s="19">
        <v>0</v>
      </c>
      <c r="BK54" s="19">
        <v>0.21</v>
      </c>
      <c r="BL54" s="19">
        <v>0</v>
      </c>
      <c r="BM54" s="19">
        <v>0</v>
      </c>
      <c r="BN54" s="19">
        <v>0</v>
      </c>
      <c r="BO54" s="19">
        <v>0.04</v>
      </c>
      <c r="BP54" s="19">
        <v>7.0000000000000007E-2</v>
      </c>
      <c r="BQ54" s="19">
        <v>0.68</v>
      </c>
      <c r="BR54" s="19">
        <v>0</v>
      </c>
      <c r="BS54" s="19">
        <v>0</v>
      </c>
      <c r="BT54" s="19">
        <v>0.11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98.99</v>
      </c>
      <c r="CA54" s="20"/>
      <c r="CB54" s="20"/>
      <c r="CC54" s="19">
        <v>19.55</v>
      </c>
      <c r="CE54" s="19">
        <v>14.07</v>
      </c>
      <c r="CF54" s="19">
        <v>9.33</v>
      </c>
      <c r="CG54" s="19">
        <v>11.7</v>
      </c>
      <c r="CH54" s="19">
        <v>481.65</v>
      </c>
      <c r="CI54" s="19">
        <v>423.36</v>
      </c>
      <c r="CJ54" s="19">
        <v>452.5</v>
      </c>
      <c r="CK54" s="19">
        <v>19.53</v>
      </c>
      <c r="CL54" s="19">
        <v>2.87</v>
      </c>
      <c r="CM54" s="19">
        <v>11.2</v>
      </c>
      <c r="CN54" s="19">
        <v>0</v>
      </c>
      <c r="CO54" s="19">
        <v>0.18</v>
      </c>
    </row>
    <row r="55" spans="1:93" s="7" customFormat="1" x14ac:dyDescent="0.25">
      <c r="A55" s="14" t="str">
        <f>"36/8"</f>
        <v>36/8</v>
      </c>
      <c r="B55" s="15" t="s">
        <v>125</v>
      </c>
      <c r="C55" s="47">
        <v>50</v>
      </c>
      <c r="D55" s="40">
        <v>5.34</v>
      </c>
      <c r="E55" s="40">
        <v>5.38</v>
      </c>
      <c r="F55" s="40">
        <v>7.16</v>
      </c>
      <c r="G55" s="47">
        <v>96.112181499999991</v>
      </c>
      <c r="H55" s="40">
        <v>3.58</v>
      </c>
      <c r="I55" s="40">
        <v>34.130000000000003</v>
      </c>
      <c r="J55" s="40">
        <v>0</v>
      </c>
      <c r="K55" s="40">
        <v>0</v>
      </c>
      <c r="L55" s="40">
        <v>1.27</v>
      </c>
      <c r="M55" s="40">
        <v>4.59</v>
      </c>
      <c r="N55" s="40">
        <v>1.31</v>
      </c>
      <c r="O55" s="40">
        <v>0</v>
      </c>
      <c r="P55" s="40">
        <v>0</v>
      </c>
      <c r="Q55" s="40">
        <v>0.04</v>
      </c>
      <c r="R55" s="40">
        <v>0.77</v>
      </c>
      <c r="S55" s="40">
        <v>111.22</v>
      </c>
      <c r="T55" s="40">
        <v>104.6</v>
      </c>
      <c r="U55" s="40">
        <v>9.35</v>
      </c>
      <c r="V55" s="40">
        <v>11.51</v>
      </c>
      <c r="W55" s="40">
        <v>75.13</v>
      </c>
      <c r="X55" s="40">
        <v>1.06</v>
      </c>
      <c r="Y55" s="40">
        <v>0</v>
      </c>
      <c r="Z55" s="40">
        <v>0</v>
      </c>
      <c r="AA55" s="40">
        <v>0</v>
      </c>
      <c r="AB55" s="40">
        <v>1.31</v>
      </c>
      <c r="AC55" s="40">
        <v>0.03</v>
      </c>
      <c r="AD55" s="40">
        <v>0.05</v>
      </c>
      <c r="AE55" s="40">
        <v>1.58</v>
      </c>
      <c r="AF55" s="40">
        <v>2.95</v>
      </c>
      <c r="AG55" s="40">
        <v>1.5</v>
      </c>
      <c r="AH55" s="7">
        <v>0</v>
      </c>
      <c r="AI55" s="7">
        <v>347.07</v>
      </c>
      <c r="AJ55" s="7">
        <v>264.33999999999997</v>
      </c>
      <c r="AK55" s="7">
        <v>499.24</v>
      </c>
      <c r="AL55" s="7">
        <v>815.64</v>
      </c>
      <c r="AM55" s="7">
        <v>147.35</v>
      </c>
      <c r="AN55" s="7">
        <v>264.57</v>
      </c>
      <c r="AO55" s="7">
        <v>71.14</v>
      </c>
      <c r="AP55" s="7">
        <v>271.45</v>
      </c>
      <c r="AQ55" s="7">
        <v>358.57</v>
      </c>
      <c r="AR55" s="7">
        <v>351.82</v>
      </c>
      <c r="AS55" s="7">
        <v>576.61</v>
      </c>
      <c r="AT55" s="7">
        <v>230.58</v>
      </c>
      <c r="AU55" s="7">
        <v>310.06</v>
      </c>
      <c r="AV55" s="7">
        <v>1063.33</v>
      </c>
      <c r="AW55" s="7">
        <v>89.54</v>
      </c>
      <c r="AX55" s="7">
        <v>245.53</v>
      </c>
      <c r="AY55" s="7">
        <v>265.14</v>
      </c>
      <c r="AZ55" s="7">
        <v>220.64</v>
      </c>
      <c r="BA55" s="7">
        <v>89.9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0.15</v>
      </c>
      <c r="BJ55" s="7">
        <v>0</v>
      </c>
      <c r="BK55" s="7">
        <v>0.1</v>
      </c>
      <c r="BL55" s="7">
        <v>0.01</v>
      </c>
      <c r="BM55" s="7">
        <v>0.02</v>
      </c>
      <c r="BN55" s="7">
        <v>0</v>
      </c>
      <c r="BO55" s="7">
        <v>0</v>
      </c>
      <c r="BP55" s="7">
        <v>0</v>
      </c>
      <c r="BQ55" s="7">
        <v>0.56000000000000005</v>
      </c>
      <c r="BR55" s="7">
        <v>0</v>
      </c>
      <c r="BS55" s="7">
        <v>0</v>
      </c>
      <c r="BT55" s="7">
        <v>1.38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45.63</v>
      </c>
      <c r="CA55" s="16"/>
      <c r="CB55" s="16"/>
      <c r="CC55" s="7">
        <v>0</v>
      </c>
      <c r="CE55" s="7">
        <v>18.329999999999998</v>
      </c>
      <c r="CF55" s="7">
        <v>11.33</v>
      </c>
      <c r="CG55" s="7">
        <v>14.83</v>
      </c>
      <c r="CH55" s="7">
        <v>1989.1</v>
      </c>
      <c r="CI55" s="7">
        <v>1140.6400000000001</v>
      </c>
      <c r="CJ55" s="7">
        <v>1564.87</v>
      </c>
      <c r="CK55" s="7">
        <v>17.739999999999998</v>
      </c>
      <c r="CL55" s="7">
        <v>10.210000000000001</v>
      </c>
      <c r="CM55" s="7">
        <v>13.98</v>
      </c>
      <c r="CN55" s="7">
        <v>0</v>
      </c>
      <c r="CO55" s="7">
        <v>0.25</v>
      </c>
    </row>
    <row r="56" spans="1:93" s="8" customFormat="1" x14ac:dyDescent="0.25">
      <c r="A56" s="21"/>
      <c r="B56" s="22" t="s">
        <v>111</v>
      </c>
      <c r="C56" s="48">
        <f>SUM(C49:C55)</f>
        <v>540</v>
      </c>
      <c r="D56" s="41">
        <f t="shared" ref="D56:AG56" si="8">SUM(D49:D55)</f>
        <v>12.51</v>
      </c>
      <c r="E56" s="41">
        <f t="shared" si="8"/>
        <v>15.629999999999999</v>
      </c>
      <c r="F56" s="41">
        <f t="shared" si="8"/>
        <v>66.28</v>
      </c>
      <c r="G56" s="48">
        <f t="shared" si="8"/>
        <v>442.78173749999996</v>
      </c>
      <c r="H56" s="41">
        <f t="shared" si="8"/>
        <v>7.03</v>
      </c>
      <c r="I56" s="41">
        <f t="shared" si="8"/>
        <v>36.54</v>
      </c>
      <c r="J56" s="41">
        <f t="shared" si="8"/>
        <v>0</v>
      </c>
      <c r="K56" s="41">
        <f t="shared" si="8"/>
        <v>0</v>
      </c>
      <c r="L56" s="41">
        <f t="shared" si="8"/>
        <v>24.810000000000002</v>
      </c>
      <c r="M56" s="41">
        <f t="shared" si="8"/>
        <v>34.71</v>
      </c>
      <c r="N56" s="41">
        <f t="shared" si="8"/>
        <v>6.76</v>
      </c>
      <c r="O56" s="41">
        <f t="shared" si="8"/>
        <v>0</v>
      </c>
      <c r="P56" s="41">
        <f t="shared" si="8"/>
        <v>0</v>
      </c>
      <c r="Q56" s="41">
        <f t="shared" si="8"/>
        <v>0.95000000000000007</v>
      </c>
      <c r="R56" s="41">
        <f t="shared" si="8"/>
        <v>5.09</v>
      </c>
      <c r="S56" s="41">
        <f t="shared" si="8"/>
        <v>672.39</v>
      </c>
      <c r="T56" s="41">
        <f t="shared" si="8"/>
        <v>985.88</v>
      </c>
      <c r="U56" s="41">
        <f t="shared" si="8"/>
        <v>76.059999999999988</v>
      </c>
      <c r="V56" s="41">
        <f t="shared" si="8"/>
        <v>70.39</v>
      </c>
      <c r="W56" s="41">
        <f t="shared" si="8"/>
        <v>220.11</v>
      </c>
      <c r="X56" s="41">
        <f t="shared" si="8"/>
        <v>4.1999999999999993</v>
      </c>
      <c r="Y56" s="41">
        <f t="shared" si="8"/>
        <v>15</v>
      </c>
      <c r="Z56" s="41">
        <f t="shared" si="8"/>
        <v>647.36999999999989</v>
      </c>
      <c r="AA56" s="41">
        <f t="shared" si="8"/>
        <v>700.34</v>
      </c>
      <c r="AB56" s="41">
        <f t="shared" si="8"/>
        <v>3.5800000000000005</v>
      </c>
      <c r="AC56" s="41">
        <f t="shared" si="8"/>
        <v>0.24</v>
      </c>
      <c r="AD56" s="41">
        <f t="shared" si="8"/>
        <v>0.22999999999999998</v>
      </c>
      <c r="AE56" s="41">
        <f t="shared" si="8"/>
        <v>3.46</v>
      </c>
      <c r="AF56" s="41">
        <f t="shared" si="8"/>
        <v>6.4</v>
      </c>
      <c r="AG56" s="41">
        <f t="shared" si="8"/>
        <v>13.219999999999999</v>
      </c>
      <c r="AH56" s="8">
        <v>0</v>
      </c>
      <c r="AI56" s="8">
        <v>529.45000000000005</v>
      </c>
      <c r="AJ56" s="8">
        <v>452.1</v>
      </c>
      <c r="AK56" s="8">
        <v>775.94</v>
      </c>
      <c r="AL56" s="8">
        <v>998.68</v>
      </c>
      <c r="AM56" s="8">
        <v>206.21</v>
      </c>
      <c r="AN56" s="8">
        <v>413.15</v>
      </c>
      <c r="AO56" s="8">
        <v>131.66999999999999</v>
      </c>
      <c r="AP56" s="8">
        <v>486.79</v>
      </c>
      <c r="AQ56" s="8">
        <v>554.67999999999995</v>
      </c>
      <c r="AR56" s="8">
        <v>686.93</v>
      </c>
      <c r="AS56" s="8">
        <v>926.38</v>
      </c>
      <c r="AT56" s="8">
        <v>308.64</v>
      </c>
      <c r="AU56" s="8">
        <v>487.09</v>
      </c>
      <c r="AV56" s="8">
        <v>2149.75</v>
      </c>
      <c r="AW56" s="8">
        <v>89.54</v>
      </c>
      <c r="AX56" s="8">
        <v>539.89</v>
      </c>
      <c r="AY56" s="8">
        <v>439.96</v>
      </c>
      <c r="AZ56" s="8">
        <v>349.46</v>
      </c>
      <c r="BA56" s="8">
        <v>168.7</v>
      </c>
      <c r="BB56" s="8">
        <v>0.08</v>
      </c>
      <c r="BC56" s="8">
        <v>0.04</v>
      </c>
      <c r="BD56" s="8">
        <v>0.02</v>
      </c>
      <c r="BE56" s="8">
        <v>0.04</v>
      </c>
      <c r="BF56" s="8">
        <v>0.05</v>
      </c>
      <c r="BG56" s="8">
        <v>0.23</v>
      </c>
      <c r="BH56" s="8">
        <v>0</v>
      </c>
      <c r="BI56" s="8">
        <v>1.01</v>
      </c>
      <c r="BJ56" s="8">
        <v>0</v>
      </c>
      <c r="BK56" s="8">
        <v>0.38</v>
      </c>
      <c r="BL56" s="8">
        <v>0.02</v>
      </c>
      <c r="BM56" s="8">
        <v>0.03</v>
      </c>
      <c r="BN56" s="8">
        <v>0</v>
      </c>
      <c r="BO56" s="8">
        <v>0.04</v>
      </c>
      <c r="BP56" s="8">
        <v>0.08</v>
      </c>
      <c r="BQ56" s="8">
        <v>1.67</v>
      </c>
      <c r="BR56" s="8">
        <v>0</v>
      </c>
      <c r="BS56" s="8">
        <v>0</v>
      </c>
      <c r="BT56" s="8">
        <v>2.72</v>
      </c>
      <c r="BU56" s="8">
        <v>0.02</v>
      </c>
      <c r="BV56" s="8">
        <v>0</v>
      </c>
      <c r="BW56" s="8">
        <v>0</v>
      </c>
      <c r="BX56" s="8">
        <v>0</v>
      </c>
      <c r="BY56" s="8">
        <v>0</v>
      </c>
      <c r="BZ56" s="8">
        <v>517.86</v>
      </c>
      <c r="CA56" s="6"/>
      <c r="CB56" s="6" t="e">
        <f>$G$56/#REF!*100</f>
        <v>#REF!</v>
      </c>
      <c r="CC56" s="8">
        <v>122.34</v>
      </c>
      <c r="CE56" s="8">
        <v>88.56</v>
      </c>
      <c r="CF56" s="8">
        <v>54.36</v>
      </c>
      <c r="CG56" s="8">
        <v>71.459999999999994</v>
      </c>
      <c r="CH56" s="8">
        <v>4587.78</v>
      </c>
      <c r="CI56" s="8">
        <v>2382.8200000000002</v>
      </c>
      <c r="CJ56" s="8">
        <v>3485.3</v>
      </c>
      <c r="CK56" s="8">
        <v>95.91</v>
      </c>
      <c r="CL56" s="8">
        <v>50.45</v>
      </c>
      <c r="CM56" s="8">
        <v>73.180000000000007</v>
      </c>
      <c r="CN56" s="8">
        <v>12.75</v>
      </c>
      <c r="CO56" s="8">
        <v>1.33</v>
      </c>
    </row>
    <row r="57" spans="1:93" x14ac:dyDescent="0.25">
      <c r="B57" s="3" t="s">
        <v>112</v>
      </c>
    </row>
    <row r="58" spans="1:93" s="7" customFormat="1" x14ac:dyDescent="0.25">
      <c r="A58" s="14" t="str">
        <f>"27/12"</f>
        <v>27/12</v>
      </c>
      <c r="B58" s="15" t="s">
        <v>127</v>
      </c>
      <c r="C58" s="47">
        <v>70</v>
      </c>
      <c r="D58" s="40">
        <v>3.81</v>
      </c>
      <c r="E58" s="40">
        <v>4.3</v>
      </c>
      <c r="F58" s="40">
        <v>23.27</v>
      </c>
      <c r="G58" s="47">
        <v>146.69639887</v>
      </c>
      <c r="H58" s="40">
        <v>0.65</v>
      </c>
      <c r="I58" s="40">
        <v>2.73</v>
      </c>
      <c r="J58" s="40">
        <v>0</v>
      </c>
      <c r="K58" s="40">
        <v>0</v>
      </c>
      <c r="L58" s="40">
        <v>1.4</v>
      </c>
      <c r="M58" s="40">
        <v>20.8</v>
      </c>
      <c r="N58" s="40">
        <v>1.07</v>
      </c>
      <c r="O58" s="40">
        <v>0</v>
      </c>
      <c r="P58" s="40">
        <v>0</v>
      </c>
      <c r="Q58" s="40">
        <v>0</v>
      </c>
      <c r="R58" s="40">
        <v>0.83</v>
      </c>
      <c r="S58" s="40">
        <v>247.83</v>
      </c>
      <c r="T58" s="40">
        <v>41.19</v>
      </c>
      <c r="U58" s="40">
        <v>8.39</v>
      </c>
      <c r="V58" s="40">
        <v>5.24</v>
      </c>
      <c r="W58" s="40">
        <v>30.19</v>
      </c>
      <c r="X58" s="40">
        <v>0.41</v>
      </c>
      <c r="Y58" s="40">
        <v>2.7</v>
      </c>
      <c r="Z58" s="40">
        <v>0.81</v>
      </c>
      <c r="AA58" s="40">
        <v>4.66</v>
      </c>
      <c r="AB58" s="40">
        <v>2.38</v>
      </c>
      <c r="AC58" s="40">
        <v>0.04</v>
      </c>
      <c r="AD58" s="40">
        <v>0.02</v>
      </c>
      <c r="AE58" s="40">
        <v>0.35</v>
      </c>
      <c r="AF58" s="40">
        <v>1.1499999999999999</v>
      </c>
      <c r="AG58" s="40">
        <v>0</v>
      </c>
      <c r="AH58" s="7">
        <v>0</v>
      </c>
      <c r="AI58" s="7">
        <v>172.68</v>
      </c>
      <c r="AJ58" s="7">
        <v>154.06</v>
      </c>
      <c r="AK58" s="7">
        <v>287.43</v>
      </c>
      <c r="AL58" s="7">
        <v>108.79</v>
      </c>
      <c r="AM58" s="7">
        <v>59.86</v>
      </c>
      <c r="AN58" s="7">
        <v>115.98</v>
      </c>
      <c r="AO58" s="7">
        <v>36.97</v>
      </c>
      <c r="AP58" s="7">
        <v>175.94</v>
      </c>
      <c r="AQ58" s="7">
        <v>126.28</v>
      </c>
      <c r="AR58" s="7">
        <v>149</v>
      </c>
      <c r="AS58" s="7">
        <v>144.56</v>
      </c>
      <c r="AT58" s="7">
        <v>75.28</v>
      </c>
      <c r="AU58" s="7">
        <v>126.43</v>
      </c>
      <c r="AV58" s="7">
        <v>1033.3</v>
      </c>
      <c r="AW58" s="7">
        <v>3.45</v>
      </c>
      <c r="AX58" s="7">
        <v>321.17</v>
      </c>
      <c r="AY58" s="7">
        <v>181.03</v>
      </c>
      <c r="AZ58" s="7">
        <v>93.08</v>
      </c>
      <c r="BA58" s="7">
        <v>70.650000000000006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0.27</v>
      </c>
      <c r="BJ58" s="7">
        <v>0</v>
      </c>
      <c r="BK58" s="7">
        <v>0.15</v>
      </c>
      <c r="BL58" s="7">
        <v>0.01</v>
      </c>
      <c r="BM58" s="7">
        <v>0.03</v>
      </c>
      <c r="BN58" s="7">
        <v>0</v>
      </c>
      <c r="BO58" s="7">
        <v>0</v>
      </c>
      <c r="BP58" s="7">
        <v>0</v>
      </c>
      <c r="BQ58" s="7">
        <v>0.91</v>
      </c>
      <c r="BR58" s="7">
        <v>0</v>
      </c>
      <c r="BS58" s="7">
        <v>0</v>
      </c>
      <c r="BT58" s="7">
        <v>2.64</v>
      </c>
      <c r="BU58" s="7">
        <v>0.01</v>
      </c>
      <c r="BV58" s="7">
        <v>0</v>
      </c>
      <c r="BW58" s="7">
        <v>0</v>
      </c>
      <c r="BX58" s="7">
        <v>0</v>
      </c>
      <c r="BY58" s="7">
        <v>0</v>
      </c>
      <c r="BZ58" s="7">
        <v>40.340000000000003</v>
      </c>
      <c r="CA58" s="16"/>
      <c r="CB58" s="16"/>
      <c r="CC58" s="7">
        <v>2.83</v>
      </c>
      <c r="CE58" s="7">
        <v>26.12</v>
      </c>
      <c r="CF58" s="7">
        <v>13.46</v>
      </c>
      <c r="CG58" s="7">
        <v>19.79</v>
      </c>
      <c r="CH58" s="7">
        <v>687.55</v>
      </c>
      <c r="CI58" s="7">
        <v>249.84</v>
      </c>
      <c r="CJ58" s="7">
        <v>468.7</v>
      </c>
      <c r="CK58" s="7">
        <v>3.8</v>
      </c>
      <c r="CL58" s="7">
        <v>2.14</v>
      </c>
      <c r="CM58" s="7">
        <v>3.31</v>
      </c>
      <c r="CN58" s="7">
        <v>1.19</v>
      </c>
      <c r="CO58" s="7">
        <v>0.63</v>
      </c>
    </row>
    <row r="59" spans="1:93" s="19" customFormat="1" x14ac:dyDescent="0.25">
      <c r="A59" s="17" t="str">
        <f>"-"</f>
        <v>-</v>
      </c>
      <c r="B59" s="18" t="s">
        <v>184</v>
      </c>
      <c r="C59" s="46">
        <v>150</v>
      </c>
      <c r="D59" s="39">
        <v>0.75</v>
      </c>
      <c r="E59" s="39">
        <v>0.15</v>
      </c>
      <c r="F59" s="39">
        <v>15.45</v>
      </c>
      <c r="G59" s="46">
        <v>64.859999999999985</v>
      </c>
      <c r="H59" s="39">
        <v>0</v>
      </c>
      <c r="I59" s="39">
        <v>0</v>
      </c>
      <c r="J59" s="39">
        <v>0</v>
      </c>
      <c r="K59" s="39">
        <v>0</v>
      </c>
      <c r="L59" s="39">
        <v>14.85</v>
      </c>
      <c r="M59" s="39">
        <v>0.3</v>
      </c>
      <c r="N59" s="39">
        <v>0.3</v>
      </c>
      <c r="O59" s="39">
        <v>0</v>
      </c>
      <c r="P59" s="39">
        <v>0</v>
      </c>
      <c r="Q59" s="39">
        <v>0.75</v>
      </c>
      <c r="R59" s="39">
        <v>0.45</v>
      </c>
      <c r="S59" s="39">
        <v>9</v>
      </c>
      <c r="T59" s="39">
        <v>180</v>
      </c>
      <c r="U59" s="39">
        <v>10.5</v>
      </c>
      <c r="V59" s="39">
        <v>6</v>
      </c>
      <c r="W59" s="39">
        <v>10.5</v>
      </c>
      <c r="X59" s="39">
        <v>2.1</v>
      </c>
      <c r="Y59" s="39">
        <v>0</v>
      </c>
      <c r="Z59" s="39">
        <v>0</v>
      </c>
      <c r="AA59" s="39">
        <v>0</v>
      </c>
      <c r="AB59" s="39">
        <v>0.15</v>
      </c>
      <c r="AC59" s="39">
        <v>0.02</v>
      </c>
      <c r="AD59" s="39">
        <v>0.02</v>
      </c>
      <c r="AE59" s="39">
        <v>0.15</v>
      </c>
      <c r="AF59" s="39">
        <v>0.3</v>
      </c>
      <c r="AG59" s="39">
        <v>3</v>
      </c>
      <c r="AH59" s="19">
        <v>0.3</v>
      </c>
      <c r="AI59" s="19">
        <v>12</v>
      </c>
      <c r="AJ59" s="19">
        <v>15</v>
      </c>
      <c r="AK59" s="19">
        <v>21</v>
      </c>
      <c r="AL59" s="19">
        <v>21</v>
      </c>
      <c r="AM59" s="19">
        <v>3</v>
      </c>
      <c r="AN59" s="19">
        <v>12</v>
      </c>
      <c r="AO59" s="19">
        <v>3</v>
      </c>
      <c r="AP59" s="19">
        <v>10.5</v>
      </c>
      <c r="AQ59" s="19">
        <v>19.5</v>
      </c>
      <c r="AR59" s="19">
        <v>12</v>
      </c>
      <c r="AS59" s="19">
        <v>87</v>
      </c>
      <c r="AT59" s="19">
        <v>7.5</v>
      </c>
      <c r="AU59" s="19">
        <v>16.5</v>
      </c>
      <c r="AV59" s="19">
        <v>48</v>
      </c>
      <c r="AW59" s="19">
        <v>0</v>
      </c>
      <c r="AX59" s="19">
        <v>15</v>
      </c>
      <c r="AY59" s="19">
        <v>18</v>
      </c>
      <c r="AZ59" s="19">
        <v>7.5</v>
      </c>
      <c r="BA59" s="19">
        <v>6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132.15</v>
      </c>
      <c r="CA59" s="20"/>
      <c r="CB59" s="20"/>
      <c r="CC59" s="19">
        <v>0</v>
      </c>
      <c r="CE59" s="19">
        <v>3.6</v>
      </c>
      <c r="CF59" s="19">
        <v>3.6</v>
      </c>
      <c r="CG59" s="19">
        <v>3.6</v>
      </c>
      <c r="CH59" s="19">
        <v>360</v>
      </c>
      <c r="CI59" s="19">
        <v>163.80000000000001</v>
      </c>
      <c r="CJ59" s="19">
        <v>261.89999999999998</v>
      </c>
      <c r="CK59" s="19">
        <v>0.54</v>
      </c>
      <c r="CL59" s="19">
        <v>0.54</v>
      </c>
      <c r="CM59" s="19">
        <v>0.54</v>
      </c>
      <c r="CN59" s="19">
        <v>0</v>
      </c>
      <c r="CO59" s="19">
        <v>0</v>
      </c>
    </row>
    <row r="60" spans="1:93" s="19" customFormat="1" ht="31.5" x14ac:dyDescent="0.25">
      <c r="A60" s="14" t="str">
        <f>"9/4"</f>
        <v>9/4</v>
      </c>
      <c r="B60" s="15" t="s">
        <v>126</v>
      </c>
      <c r="C60" s="47">
        <v>150</v>
      </c>
      <c r="D60" s="40">
        <v>3.89</v>
      </c>
      <c r="E60" s="40">
        <v>4.37</v>
      </c>
      <c r="F60" s="40">
        <v>30.38</v>
      </c>
      <c r="G60" s="47">
        <v>175.64582399999998</v>
      </c>
      <c r="H60" s="40">
        <v>2.82</v>
      </c>
      <c r="I60" s="40">
        <v>0.08</v>
      </c>
      <c r="J60" s="40">
        <v>0</v>
      </c>
      <c r="K60" s="40">
        <v>0</v>
      </c>
      <c r="L60" s="40">
        <v>6.59</v>
      </c>
      <c r="M60" s="40">
        <v>22.85</v>
      </c>
      <c r="N60" s="40">
        <v>0.94</v>
      </c>
      <c r="O60" s="40">
        <v>0</v>
      </c>
      <c r="P60" s="40">
        <v>0</v>
      </c>
      <c r="Q60" s="40">
        <v>0.06</v>
      </c>
      <c r="R60" s="40">
        <v>1.06</v>
      </c>
      <c r="S60" s="40">
        <v>176.07</v>
      </c>
      <c r="T60" s="40">
        <v>115.23</v>
      </c>
      <c r="U60" s="40">
        <v>70.36</v>
      </c>
      <c r="V60" s="40">
        <v>23.23</v>
      </c>
      <c r="W60" s="40">
        <v>94.42</v>
      </c>
      <c r="X60" s="40">
        <v>0.4</v>
      </c>
      <c r="Y60" s="40">
        <v>26.25</v>
      </c>
      <c r="Z60" s="40">
        <v>15.19</v>
      </c>
      <c r="AA60" s="40">
        <v>29.25</v>
      </c>
      <c r="AB60" s="40">
        <v>0.17</v>
      </c>
      <c r="AC60" s="40">
        <v>0.04</v>
      </c>
      <c r="AD60" s="40">
        <v>0.09</v>
      </c>
      <c r="AE60" s="40">
        <v>0.5</v>
      </c>
      <c r="AF60" s="40">
        <v>1.55</v>
      </c>
      <c r="AG60" s="40">
        <v>0.28999999999999998</v>
      </c>
      <c r="AH60" s="19">
        <v>0</v>
      </c>
      <c r="AI60" s="19">
        <v>137.37</v>
      </c>
      <c r="AJ60" s="19">
        <v>108.23</v>
      </c>
      <c r="AK60" s="19">
        <v>203.3</v>
      </c>
      <c r="AL60" s="19">
        <v>85.74</v>
      </c>
      <c r="AM60" s="19">
        <v>52.37</v>
      </c>
      <c r="AN60" s="19">
        <v>79.34</v>
      </c>
      <c r="AO60" s="19">
        <v>33.92</v>
      </c>
      <c r="AP60" s="19">
        <v>121.2</v>
      </c>
      <c r="AQ60" s="19">
        <v>127.45</v>
      </c>
      <c r="AR60" s="19">
        <v>165.89</v>
      </c>
      <c r="AS60" s="19">
        <v>176.73</v>
      </c>
      <c r="AT60" s="19">
        <v>56.26</v>
      </c>
      <c r="AU60" s="19">
        <v>104.37</v>
      </c>
      <c r="AV60" s="19">
        <v>393.3</v>
      </c>
      <c r="AW60" s="19">
        <v>0</v>
      </c>
      <c r="AX60" s="19">
        <v>108.49</v>
      </c>
      <c r="AY60" s="19">
        <v>108.71</v>
      </c>
      <c r="AZ60" s="19">
        <v>95.33</v>
      </c>
      <c r="BA60" s="19">
        <v>44.67</v>
      </c>
      <c r="BB60" s="19">
        <v>0.1</v>
      </c>
      <c r="BC60" s="19">
        <v>0.05</v>
      </c>
      <c r="BD60" s="19">
        <v>0.02</v>
      </c>
      <c r="BE60" s="19">
        <v>0.06</v>
      </c>
      <c r="BF60" s="19">
        <v>0.06</v>
      </c>
      <c r="BG60" s="19">
        <v>0.3</v>
      </c>
      <c r="BH60" s="19">
        <v>0</v>
      </c>
      <c r="BI60" s="19">
        <v>0.87</v>
      </c>
      <c r="BJ60" s="19">
        <v>0</v>
      </c>
      <c r="BK60" s="19">
        <v>0.26</v>
      </c>
      <c r="BL60" s="19">
        <v>0</v>
      </c>
      <c r="BM60" s="19">
        <v>0</v>
      </c>
      <c r="BN60" s="19">
        <v>0</v>
      </c>
      <c r="BO60" s="19">
        <v>0.06</v>
      </c>
      <c r="BP60" s="19">
        <v>0.09</v>
      </c>
      <c r="BQ60" s="19">
        <v>0.77</v>
      </c>
      <c r="BR60" s="19">
        <v>0</v>
      </c>
      <c r="BS60" s="19">
        <v>0</v>
      </c>
      <c r="BT60" s="19">
        <v>0.09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111.87</v>
      </c>
      <c r="CA60" s="20"/>
      <c r="CB60" s="20"/>
      <c r="CC60" s="19">
        <v>28.78</v>
      </c>
      <c r="CE60" s="19">
        <v>26.6</v>
      </c>
      <c r="CF60" s="19">
        <v>12.74</v>
      </c>
      <c r="CG60" s="19">
        <v>19.670000000000002</v>
      </c>
      <c r="CH60" s="19">
        <v>2001.43</v>
      </c>
      <c r="CI60" s="19">
        <v>924.09</v>
      </c>
      <c r="CJ60" s="19">
        <v>1462.76</v>
      </c>
      <c r="CK60" s="19">
        <v>28.03</v>
      </c>
      <c r="CL60" s="19">
        <v>12.22</v>
      </c>
      <c r="CM60" s="19">
        <v>20.13</v>
      </c>
      <c r="CN60" s="19">
        <v>3.75</v>
      </c>
      <c r="CO60" s="19">
        <v>0.38</v>
      </c>
    </row>
    <row r="61" spans="1:93" s="8" customFormat="1" x14ac:dyDescent="0.25">
      <c r="A61" s="21"/>
      <c r="B61" s="22" t="s">
        <v>115</v>
      </c>
      <c r="C61" s="48">
        <f>SUM(C58:C60)</f>
        <v>370</v>
      </c>
      <c r="D61" s="41">
        <f t="shared" ref="D61:AG61" si="9">SUM(D58:D60)</f>
        <v>8.4500000000000011</v>
      </c>
      <c r="E61" s="41">
        <f t="shared" si="9"/>
        <v>8.82</v>
      </c>
      <c r="F61" s="41">
        <f t="shared" si="9"/>
        <v>69.099999999999994</v>
      </c>
      <c r="G61" s="48">
        <f t="shared" si="9"/>
        <v>387.20222286999996</v>
      </c>
      <c r="H61" s="48">
        <f t="shared" si="9"/>
        <v>3.4699999999999998</v>
      </c>
      <c r="I61" s="48">
        <f t="shared" si="9"/>
        <v>2.81</v>
      </c>
      <c r="J61" s="48">
        <f t="shared" si="9"/>
        <v>0</v>
      </c>
      <c r="K61" s="48">
        <f t="shared" si="9"/>
        <v>0</v>
      </c>
      <c r="L61" s="48">
        <f t="shared" si="9"/>
        <v>22.84</v>
      </c>
      <c r="M61" s="48">
        <f t="shared" si="9"/>
        <v>43.95</v>
      </c>
      <c r="N61" s="48">
        <f t="shared" si="9"/>
        <v>2.31</v>
      </c>
      <c r="O61" s="48">
        <f t="shared" si="9"/>
        <v>0</v>
      </c>
      <c r="P61" s="48">
        <f t="shared" si="9"/>
        <v>0</v>
      </c>
      <c r="Q61" s="48">
        <f t="shared" si="9"/>
        <v>0.81</v>
      </c>
      <c r="R61" s="48">
        <f t="shared" si="9"/>
        <v>2.34</v>
      </c>
      <c r="S61" s="48">
        <f t="shared" si="9"/>
        <v>432.90000000000003</v>
      </c>
      <c r="T61" s="48">
        <f t="shared" si="9"/>
        <v>336.42</v>
      </c>
      <c r="U61" s="41">
        <f t="shared" si="9"/>
        <v>89.25</v>
      </c>
      <c r="V61" s="41">
        <f t="shared" si="9"/>
        <v>34.47</v>
      </c>
      <c r="W61" s="41">
        <f t="shared" si="9"/>
        <v>135.11000000000001</v>
      </c>
      <c r="X61" s="41">
        <f t="shared" si="9"/>
        <v>2.91</v>
      </c>
      <c r="Y61" s="41">
        <f t="shared" si="9"/>
        <v>28.95</v>
      </c>
      <c r="Z61" s="41">
        <f t="shared" si="9"/>
        <v>16</v>
      </c>
      <c r="AA61" s="41">
        <f t="shared" si="9"/>
        <v>33.909999999999997</v>
      </c>
      <c r="AB61" s="41">
        <f t="shared" si="9"/>
        <v>2.6999999999999997</v>
      </c>
      <c r="AC61" s="41">
        <f t="shared" si="9"/>
        <v>0.1</v>
      </c>
      <c r="AD61" s="41">
        <f t="shared" si="9"/>
        <v>0.13</v>
      </c>
      <c r="AE61" s="41">
        <f t="shared" si="9"/>
        <v>1</v>
      </c>
      <c r="AF61" s="41">
        <f t="shared" si="9"/>
        <v>3</v>
      </c>
      <c r="AG61" s="41">
        <f t="shared" si="9"/>
        <v>3.29</v>
      </c>
      <c r="AH61" s="8">
        <v>0.3</v>
      </c>
      <c r="AI61" s="8">
        <v>322.05</v>
      </c>
      <c r="AJ61" s="8">
        <v>277.29000000000002</v>
      </c>
      <c r="AK61" s="8">
        <v>511.73</v>
      </c>
      <c r="AL61" s="8">
        <v>215.52</v>
      </c>
      <c r="AM61" s="8">
        <v>115.23</v>
      </c>
      <c r="AN61" s="8">
        <v>207.32</v>
      </c>
      <c r="AO61" s="8">
        <v>73.89</v>
      </c>
      <c r="AP61" s="8">
        <v>307.64</v>
      </c>
      <c r="AQ61" s="8">
        <v>273.23</v>
      </c>
      <c r="AR61" s="8">
        <v>326.89</v>
      </c>
      <c r="AS61" s="8">
        <v>408.29</v>
      </c>
      <c r="AT61" s="8">
        <v>139.05000000000001</v>
      </c>
      <c r="AU61" s="8">
        <v>247.3</v>
      </c>
      <c r="AV61" s="8">
        <v>1474.6</v>
      </c>
      <c r="AW61" s="8">
        <v>3.45</v>
      </c>
      <c r="AX61" s="8">
        <v>444.66</v>
      </c>
      <c r="AY61" s="8">
        <v>307.74</v>
      </c>
      <c r="AZ61" s="8">
        <v>195.91</v>
      </c>
      <c r="BA61" s="8">
        <v>121.33</v>
      </c>
      <c r="BB61" s="8">
        <v>0.1</v>
      </c>
      <c r="BC61" s="8">
        <v>0.05</v>
      </c>
      <c r="BD61" s="8">
        <v>0.02</v>
      </c>
      <c r="BE61" s="8">
        <v>0.06</v>
      </c>
      <c r="BF61" s="8">
        <v>0.06</v>
      </c>
      <c r="BG61" s="8">
        <v>0.3</v>
      </c>
      <c r="BH61" s="8">
        <v>0</v>
      </c>
      <c r="BI61" s="8">
        <v>1.1399999999999999</v>
      </c>
      <c r="BJ61" s="8">
        <v>0</v>
      </c>
      <c r="BK61" s="8">
        <v>0.42</v>
      </c>
      <c r="BL61" s="8">
        <v>0.01</v>
      </c>
      <c r="BM61" s="8">
        <v>0.03</v>
      </c>
      <c r="BN61" s="8">
        <v>0</v>
      </c>
      <c r="BO61" s="8">
        <v>0.06</v>
      </c>
      <c r="BP61" s="8">
        <v>0.09</v>
      </c>
      <c r="BQ61" s="8">
        <v>1.67</v>
      </c>
      <c r="BR61" s="8">
        <v>0</v>
      </c>
      <c r="BS61" s="8">
        <v>0</v>
      </c>
      <c r="BT61" s="8">
        <v>2.73</v>
      </c>
      <c r="BU61" s="8">
        <v>0.01</v>
      </c>
      <c r="BV61" s="8">
        <v>0</v>
      </c>
      <c r="BW61" s="8">
        <v>0</v>
      </c>
      <c r="BX61" s="8">
        <v>0</v>
      </c>
      <c r="BY61" s="8">
        <v>0</v>
      </c>
      <c r="BZ61" s="8">
        <v>284.36</v>
      </c>
      <c r="CA61" s="6"/>
      <c r="CB61" s="6" t="e">
        <f>$G$61/#REF!*100</f>
        <v>#REF!</v>
      </c>
      <c r="CC61" s="8">
        <v>31.61</v>
      </c>
      <c r="CE61" s="8">
        <v>56.33</v>
      </c>
      <c r="CF61" s="8">
        <v>29.8</v>
      </c>
      <c r="CG61" s="8">
        <v>43.06</v>
      </c>
      <c r="CH61" s="8">
        <v>3048.99</v>
      </c>
      <c r="CI61" s="8">
        <v>1337.73</v>
      </c>
      <c r="CJ61" s="8">
        <v>2193.36</v>
      </c>
      <c r="CK61" s="8">
        <v>32.380000000000003</v>
      </c>
      <c r="CL61" s="8">
        <v>14.9</v>
      </c>
      <c r="CM61" s="8">
        <v>23.97</v>
      </c>
      <c r="CN61" s="8">
        <v>4.9400000000000004</v>
      </c>
      <c r="CO61" s="8">
        <v>1.01</v>
      </c>
    </row>
    <row r="62" spans="1:93" s="8" customFormat="1" x14ac:dyDescent="0.25">
      <c r="A62" s="21"/>
      <c r="B62" s="22" t="s">
        <v>116</v>
      </c>
      <c r="C62" s="48">
        <f>C43+C47+C56+C61</f>
        <v>1360</v>
      </c>
      <c r="D62" s="41">
        <f t="shared" ref="D62:AG62" si="10">D43+D47+D56+D61</f>
        <v>31.03</v>
      </c>
      <c r="E62" s="41">
        <f t="shared" si="10"/>
        <v>37.97</v>
      </c>
      <c r="F62" s="41">
        <f t="shared" si="10"/>
        <v>192.25</v>
      </c>
      <c r="G62" s="48">
        <f t="shared" si="10"/>
        <v>1216.1659971870731</v>
      </c>
      <c r="H62" s="48">
        <f t="shared" si="10"/>
        <v>16.259999999999998</v>
      </c>
      <c r="I62" s="48">
        <f t="shared" si="10"/>
        <v>39.54</v>
      </c>
      <c r="J62" s="48">
        <f t="shared" si="10"/>
        <v>0</v>
      </c>
      <c r="K62" s="48">
        <f t="shared" si="10"/>
        <v>0</v>
      </c>
      <c r="L62" s="48">
        <f t="shared" si="10"/>
        <v>70.34</v>
      </c>
      <c r="M62" s="48">
        <f t="shared" si="10"/>
        <v>111.2</v>
      </c>
      <c r="N62" s="48">
        <f t="shared" si="10"/>
        <v>10.71</v>
      </c>
      <c r="O62" s="48">
        <f t="shared" si="10"/>
        <v>0</v>
      </c>
      <c r="P62" s="48">
        <f t="shared" si="10"/>
        <v>0</v>
      </c>
      <c r="Q62" s="48">
        <f t="shared" si="10"/>
        <v>2.2300000000000004</v>
      </c>
      <c r="R62" s="48">
        <f t="shared" si="10"/>
        <v>9.8000000000000007</v>
      </c>
      <c r="S62" s="48">
        <f t="shared" si="10"/>
        <v>1353.27</v>
      </c>
      <c r="T62" s="48">
        <f t="shared" si="10"/>
        <v>1723.81</v>
      </c>
      <c r="U62" s="41">
        <f t="shared" si="10"/>
        <v>261.51</v>
      </c>
      <c r="V62" s="41">
        <f t="shared" si="10"/>
        <v>147.32</v>
      </c>
      <c r="W62" s="41">
        <f t="shared" si="10"/>
        <v>496.49</v>
      </c>
      <c r="X62" s="41">
        <f t="shared" si="10"/>
        <v>8.76</v>
      </c>
      <c r="Y62" s="41">
        <f t="shared" si="10"/>
        <v>82.15</v>
      </c>
      <c r="Z62" s="41">
        <f t="shared" si="10"/>
        <v>728.89999999999986</v>
      </c>
      <c r="AA62" s="41">
        <f t="shared" si="10"/>
        <v>795</v>
      </c>
      <c r="AB62" s="41">
        <f t="shared" si="10"/>
        <v>7.27</v>
      </c>
      <c r="AC62" s="41">
        <f t="shared" si="10"/>
        <v>0.5</v>
      </c>
      <c r="AD62" s="41">
        <f t="shared" si="10"/>
        <v>0.5</v>
      </c>
      <c r="AE62" s="41">
        <f t="shared" si="10"/>
        <v>5.65</v>
      </c>
      <c r="AF62" s="41">
        <f t="shared" si="10"/>
        <v>12.370000000000001</v>
      </c>
      <c r="AG62" s="41">
        <f t="shared" si="10"/>
        <v>32.409999999999997</v>
      </c>
      <c r="AH62" s="8">
        <v>0.3</v>
      </c>
      <c r="AI62" s="8">
        <v>1067.95</v>
      </c>
      <c r="AJ62" s="8">
        <v>937.8</v>
      </c>
      <c r="AK62" s="8">
        <v>2304.4499999999998</v>
      </c>
      <c r="AL62" s="8">
        <v>1729.31</v>
      </c>
      <c r="AM62" s="8">
        <v>546.6</v>
      </c>
      <c r="AN62" s="8">
        <v>1004.2</v>
      </c>
      <c r="AO62" s="8">
        <v>350.91</v>
      </c>
      <c r="AP62" s="8">
        <v>1278.2</v>
      </c>
      <c r="AQ62" s="8">
        <v>1350.24</v>
      </c>
      <c r="AR62" s="8">
        <v>1388.19</v>
      </c>
      <c r="AS62" s="8">
        <v>1931.42</v>
      </c>
      <c r="AT62" s="8">
        <v>714.57</v>
      </c>
      <c r="AU62" s="8">
        <v>974.07</v>
      </c>
      <c r="AV62" s="8">
        <v>5661.49</v>
      </c>
      <c r="AW62" s="8">
        <v>92.98</v>
      </c>
      <c r="AX62" s="8">
        <v>1898.61</v>
      </c>
      <c r="AY62" s="8">
        <v>1298.82</v>
      </c>
      <c r="AZ62" s="8">
        <v>953.77</v>
      </c>
      <c r="BA62" s="8">
        <v>429.05</v>
      </c>
      <c r="BB62" s="8">
        <v>0.5</v>
      </c>
      <c r="BC62" s="8">
        <v>0.25</v>
      </c>
      <c r="BD62" s="8">
        <v>0.14000000000000001</v>
      </c>
      <c r="BE62" s="8">
        <v>0.3</v>
      </c>
      <c r="BF62" s="8">
        <v>0.34</v>
      </c>
      <c r="BG62" s="8">
        <v>1.64</v>
      </c>
      <c r="BH62" s="8">
        <v>0.03</v>
      </c>
      <c r="BI62" s="8">
        <v>4.62</v>
      </c>
      <c r="BJ62" s="8">
        <v>0.02</v>
      </c>
      <c r="BK62" s="8">
        <v>1.69</v>
      </c>
      <c r="BL62" s="8">
        <v>7.0000000000000007E-2</v>
      </c>
      <c r="BM62" s="8">
        <v>0.05</v>
      </c>
      <c r="BN62" s="8">
        <v>0</v>
      </c>
      <c r="BO62" s="8">
        <v>0.27</v>
      </c>
      <c r="BP62" s="8">
        <v>0.44</v>
      </c>
      <c r="BQ62" s="8">
        <v>5.68</v>
      </c>
      <c r="BR62" s="8">
        <v>0.01</v>
      </c>
      <c r="BS62" s="8">
        <v>0</v>
      </c>
      <c r="BT62" s="8">
        <v>6.17</v>
      </c>
      <c r="BU62" s="8">
        <v>0.08</v>
      </c>
      <c r="BV62" s="8">
        <v>0.08</v>
      </c>
      <c r="BW62" s="8">
        <v>0</v>
      </c>
      <c r="BX62" s="8">
        <v>0</v>
      </c>
      <c r="BY62" s="8">
        <v>0</v>
      </c>
      <c r="BZ62" s="8">
        <v>1181.32</v>
      </c>
      <c r="CA62" s="6"/>
      <c r="CB62" s="6"/>
      <c r="CC62" s="8">
        <v>203.08</v>
      </c>
      <c r="CE62" s="8">
        <v>179.98</v>
      </c>
      <c r="CF62" s="8">
        <v>103.22</v>
      </c>
      <c r="CG62" s="8">
        <v>141.6</v>
      </c>
      <c r="CH62" s="8">
        <v>10777.07</v>
      </c>
      <c r="CI62" s="8">
        <v>5083.33</v>
      </c>
      <c r="CJ62" s="8">
        <v>7930.2</v>
      </c>
      <c r="CK62" s="8">
        <v>210.35</v>
      </c>
      <c r="CL62" s="8">
        <v>113.16</v>
      </c>
      <c r="CM62" s="8">
        <v>162.09</v>
      </c>
      <c r="CN62" s="8">
        <v>28.01</v>
      </c>
      <c r="CO62" s="8">
        <v>2.71</v>
      </c>
    </row>
    <row r="64" spans="1:93" x14ac:dyDescent="0.25">
      <c r="B64" s="22" t="s">
        <v>162</v>
      </c>
    </row>
    <row r="65" spans="1:93" x14ac:dyDescent="0.25">
      <c r="B65" s="12" t="s">
        <v>96</v>
      </c>
    </row>
    <row r="66" spans="1:93" s="19" customFormat="1" x14ac:dyDescent="0.25">
      <c r="A66" s="17" t="str">
        <f>"-"</f>
        <v>-</v>
      </c>
      <c r="B66" s="18" t="s">
        <v>97</v>
      </c>
      <c r="C66" s="46">
        <v>30</v>
      </c>
      <c r="D66" s="39">
        <v>2.25</v>
      </c>
      <c r="E66" s="39">
        <v>1.5</v>
      </c>
      <c r="F66" s="39">
        <v>11.19</v>
      </c>
      <c r="G66" s="46">
        <v>66.335999999999999</v>
      </c>
      <c r="H66" s="39">
        <v>0.15</v>
      </c>
      <c r="I66" s="39">
        <v>0</v>
      </c>
      <c r="J66" s="39">
        <v>0</v>
      </c>
      <c r="K66" s="39">
        <v>0</v>
      </c>
      <c r="L66" s="39">
        <v>0.99</v>
      </c>
      <c r="M66" s="39">
        <v>9.24</v>
      </c>
      <c r="N66" s="39">
        <v>0.96</v>
      </c>
      <c r="O66" s="39">
        <v>0</v>
      </c>
      <c r="P66" s="39">
        <v>0</v>
      </c>
      <c r="Q66" s="39">
        <v>0.09</v>
      </c>
      <c r="R66" s="39">
        <v>0.48</v>
      </c>
      <c r="S66" s="39">
        <v>128.69999999999999</v>
      </c>
      <c r="T66" s="39">
        <v>39.299999999999997</v>
      </c>
      <c r="U66" s="39">
        <v>6.6</v>
      </c>
      <c r="V66" s="39">
        <v>9.9</v>
      </c>
      <c r="W66" s="39">
        <v>25.5</v>
      </c>
      <c r="X66" s="39">
        <v>0.6</v>
      </c>
      <c r="Y66" s="39">
        <v>0</v>
      </c>
      <c r="Z66" s="39">
        <v>0</v>
      </c>
      <c r="AA66" s="39">
        <v>0</v>
      </c>
      <c r="AB66" s="39">
        <v>0.51</v>
      </c>
      <c r="AC66" s="39">
        <v>0.05</v>
      </c>
      <c r="AD66" s="39">
        <v>0.02</v>
      </c>
      <c r="AE66" s="39">
        <v>0.48</v>
      </c>
      <c r="AF66" s="39">
        <v>0.9</v>
      </c>
      <c r="AG66" s="39">
        <v>0</v>
      </c>
      <c r="AH66" s="19">
        <v>0</v>
      </c>
      <c r="AI66" s="19">
        <v>111.6</v>
      </c>
      <c r="AJ66" s="19">
        <v>115.8</v>
      </c>
      <c r="AK66" s="19">
        <v>177.3</v>
      </c>
      <c r="AL66" s="19">
        <v>59.7</v>
      </c>
      <c r="AM66" s="19">
        <v>35.1</v>
      </c>
      <c r="AN66" s="19">
        <v>70.2</v>
      </c>
      <c r="AO66" s="19">
        <v>26.4</v>
      </c>
      <c r="AP66" s="19">
        <v>126</v>
      </c>
      <c r="AQ66" s="19">
        <v>78.3</v>
      </c>
      <c r="AR66" s="19">
        <v>108.9</v>
      </c>
      <c r="AS66" s="19">
        <v>90.3</v>
      </c>
      <c r="AT66" s="19">
        <v>48.3</v>
      </c>
      <c r="AU66" s="19">
        <v>84</v>
      </c>
      <c r="AV66" s="19">
        <v>697.5</v>
      </c>
      <c r="AW66" s="19">
        <v>0</v>
      </c>
      <c r="AX66" s="19">
        <v>227.1</v>
      </c>
      <c r="AY66" s="19">
        <v>99.3</v>
      </c>
      <c r="AZ66" s="19">
        <v>66.599999999999994</v>
      </c>
      <c r="BA66" s="19">
        <v>51.9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0.01</v>
      </c>
      <c r="BH66" s="19">
        <v>0</v>
      </c>
      <c r="BI66" s="19">
        <v>0.1</v>
      </c>
      <c r="BJ66" s="19">
        <v>0</v>
      </c>
      <c r="BK66" s="19">
        <v>0.05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0.35</v>
      </c>
      <c r="BR66" s="19">
        <v>0</v>
      </c>
      <c r="BS66" s="19">
        <v>0</v>
      </c>
      <c r="BT66" s="19">
        <v>0.26</v>
      </c>
      <c r="BU66" s="19">
        <v>0.01</v>
      </c>
      <c r="BV66" s="19">
        <v>0</v>
      </c>
      <c r="BW66" s="19">
        <v>0</v>
      </c>
      <c r="BX66" s="19">
        <v>0</v>
      </c>
      <c r="BY66" s="19">
        <v>0</v>
      </c>
      <c r="BZ66" s="19">
        <v>10.23</v>
      </c>
      <c r="CA66" s="20"/>
      <c r="CB66" s="20"/>
      <c r="CC66" s="19">
        <v>0</v>
      </c>
      <c r="CE66" s="19">
        <v>0</v>
      </c>
      <c r="CF66" s="19">
        <v>0</v>
      </c>
      <c r="CG66" s="19">
        <v>0</v>
      </c>
      <c r="CH66" s="19">
        <v>570</v>
      </c>
      <c r="CI66" s="19">
        <v>219.6</v>
      </c>
      <c r="CJ66" s="19">
        <v>394.8</v>
      </c>
      <c r="CK66" s="19">
        <v>4.5599999999999996</v>
      </c>
      <c r="CL66" s="19">
        <v>4.5599999999999996</v>
      </c>
      <c r="CM66" s="19">
        <v>4.5599999999999996</v>
      </c>
      <c r="CN66" s="19">
        <v>0</v>
      </c>
      <c r="CO66" s="19">
        <v>0</v>
      </c>
    </row>
    <row r="67" spans="1:93" s="19" customFormat="1" x14ac:dyDescent="0.25">
      <c r="A67" s="17" t="str">
        <f>"-"</f>
        <v>-</v>
      </c>
      <c r="B67" s="18" t="s">
        <v>117</v>
      </c>
      <c r="C67" s="46">
        <v>5</v>
      </c>
      <c r="D67" s="39">
        <v>0.04</v>
      </c>
      <c r="E67" s="39">
        <v>3.63</v>
      </c>
      <c r="F67" s="39">
        <v>7.0000000000000007E-2</v>
      </c>
      <c r="G67" s="46">
        <v>33.031999999999996</v>
      </c>
      <c r="H67" s="39">
        <v>2.36</v>
      </c>
      <c r="I67" s="39">
        <v>0.11</v>
      </c>
      <c r="J67" s="39">
        <v>0</v>
      </c>
      <c r="K67" s="39">
        <v>0</v>
      </c>
      <c r="L67" s="39">
        <v>7.0000000000000007E-2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7.0000000000000007E-2</v>
      </c>
      <c r="S67" s="39">
        <v>0.75</v>
      </c>
      <c r="T67" s="39">
        <v>1.5</v>
      </c>
      <c r="U67" s="39">
        <v>1.2</v>
      </c>
      <c r="V67" s="39">
        <v>0</v>
      </c>
      <c r="W67" s="39">
        <v>1.5</v>
      </c>
      <c r="X67" s="39">
        <v>0.01</v>
      </c>
      <c r="Y67" s="39">
        <v>20</v>
      </c>
      <c r="Z67" s="39">
        <v>15</v>
      </c>
      <c r="AA67" s="39">
        <v>22.5</v>
      </c>
      <c r="AB67" s="39">
        <v>0.05</v>
      </c>
      <c r="AC67" s="39">
        <v>0</v>
      </c>
      <c r="AD67" s="39">
        <v>0.01</v>
      </c>
      <c r="AE67" s="39">
        <v>0.01</v>
      </c>
      <c r="AF67" s="39">
        <v>0.01</v>
      </c>
      <c r="AG67" s="39">
        <v>0</v>
      </c>
      <c r="AH67" s="19">
        <v>0</v>
      </c>
      <c r="AI67" s="19">
        <v>2.1</v>
      </c>
      <c r="AJ67" s="19">
        <v>2.0499999999999998</v>
      </c>
      <c r="AK67" s="19">
        <v>3.8</v>
      </c>
      <c r="AL67" s="19">
        <v>2.25</v>
      </c>
      <c r="AM67" s="19">
        <v>0.85</v>
      </c>
      <c r="AN67" s="19">
        <v>2.35</v>
      </c>
      <c r="AO67" s="19">
        <v>2.15</v>
      </c>
      <c r="AP67" s="19">
        <v>2.1</v>
      </c>
      <c r="AQ67" s="19">
        <v>1.8</v>
      </c>
      <c r="AR67" s="19">
        <v>1.3</v>
      </c>
      <c r="AS67" s="19">
        <v>2.85</v>
      </c>
      <c r="AT67" s="19">
        <v>1.75</v>
      </c>
      <c r="AU67" s="19">
        <v>1.2</v>
      </c>
      <c r="AV67" s="19">
        <v>7.1</v>
      </c>
      <c r="AW67" s="19">
        <v>0</v>
      </c>
      <c r="AX67" s="19">
        <v>2.4</v>
      </c>
      <c r="AY67" s="19">
        <v>2.7</v>
      </c>
      <c r="AZ67" s="19">
        <v>2.1</v>
      </c>
      <c r="BA67" s="19">
        <v>0.5</v>
      </c>
      <c r="BB67" s="19">
        <v>0.13</v>
      </c>
      <c r="BC67" s="19">
        <v>0.06</v>
      </c>
      <c r="BD67" s="19">
        <v>0.03</v>
      </c>
      <c r="BE67" s="19">
        <v>0.08</v>
      </c>
      <c r="BF67" s="19">
        <v>0.09</v>
      </c>
      <c r="BG67" s="19">
        <v>0.4</v>
      </c>
      <c r="BH67" s="19">
        <v>0</v>
      </c>
      <c r="BI67" s="19">
        <v>1.1000000000000001</v>
      </c>
      <c r="BJ67" s="19">
        <v>0</v>
      </c>
      <c r="BK67" s="19">
        <v>0.34</v>
      </c>
      <c r="BL67" s="19">
        <v>0</v>
      </c>
      <c r="BM67" s="19">
        <v>0</v>
      </c>
      <c r="BN67" s="19">
        <v>0</v>
      </c>
      <c r="BO67" s="19">
        <v>0.08</v>
      </c>
      <c r="BP67" s="19">
        <v>0.12</v>
      </c>
      <c r="BQ67" s="19">
        <v>0.9</v>
      </c>
      <c r="BR67" s="19">
        <v>0</v>
      </c>
      <c r="BS67" s="19">
        <v>0</v>
      </c>
      <c r="BT67" s="19">
        <v>0.05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1.25</v>
      </c>
      <c r="CA67" s="20"/>
      <c r="CB67" s="20"/>
      <c r="CC67" s="19">
        <v>22.5</v>
      </c>
      <c r="CE67" s="19">
        <v>0.2</v>
      </c>
      <c r="CF67" s="19">
        <v>0.05</v>
      </c>
      <c r="CG67" s="19">
        <v>0.13</v>
      </c>
      <c r="CH67" s="19">
        <v>10</v>
      </c>
      <c r="CI67" s="19">
        <v>4.0999999999999996</v>
      </c>
      <c r="CJ67" s="19">
        <v>7.05</v>
      </c>
      <c r="CK67" s="19">
        <v>0.86</v>
      </c>
      <c r="CL67" s="19">
        <v>0.44</v>
      </c>
      <c r="CM67" s="19">
        <v>0.65</v>
      </c>
      <c r="CN67" s="19">
        <v>0</v>
      </c>
      <c r="CO67" s="19">
        <v>0</v>
      </c>
    </row>
    <row r="68" spans="1:93" s="19" customFormat="1" x14ac:dyDescent="0.25">
      <c r="A68" s="17" t="str">
        <f>"31/10"</f>
        <v>31/10</v>
      </c>
      <c r="B68" s="18" t="s">
        <v>99</v>
      </c>
      <c r="C68" s="46">
        <v>150</v>
      </c>
      <c r="D68" s="39">
        <v>1.21</v>
      </c>
      <c r="E68" s="39">
        <v>0.96</v>
      </c>
      <c r="F68" s="39">
        <v>5.54</v>
      </c>
      <c r="G68" s="46">
        <v>34.478355000000008</v>
      </c>
      <c r="H68" s="39">
        <v>0.64</v>
      </c>
      <c r="I68" s="39">
        <v>0</v>
      </c>
      <c r="J68" s="39">
        <v>0</v>
      </c>
      <c r="K68" s="39">
        <v>0</v>
      </c>
      <c r="L68" s="39">
        <v>5.46</v>
      </c>
      <c r="M68" s="39">
        <v>0</v>
      </c>
      <c r="N68" s="39">
        <v>0.08</v>
      </c>
      <c r="O68" s="39">
        <v>0</v>
      </c>
      <c r="P68" s="39">
        <v>0</v>
      </c>
      <c r="Q68" s="39">
        <v>0.04</v>
      </c>
      <c r="R68" s="39">
        <v>0.31</v>
      </c>
      <c r="S68" s="39">
        <v>18.600000000000001</v>
      </c>
      <c r="T68" s="39">
        <v>54.31</v>
      </c>
      <c r="U68" s="39">
        <v>43.76</v>
      </c>
      <c r="V68" s="39">
        <v>4.99</v>
      </c>
      <c r="W68" s="39">
        <v>31.39</v>
      </c>
      <c r="X68" s="39">
        <v>0.05</v>
      </c>
      <c r="Y68" s="39">
        <v>7.5</v>
      </c>
      <c r="Z68" s="39">
        <v>3.38</v>
      </c>
      <c r="AA68" s="39">
        <v>8.25</v>
      </c>
      <c r="AB68" s="39">
        <v>0</v>
      </c>
      <c r="AC68" s="39">
        <v>0.01</v>
      </c>
      <c r="AD68" s="39">
        <v>0.05</v>
      </c>
      <c r="AE68" s="39">
        <v>0.03</v>
      </c>
      <c r="AF68" s="39">
        <v>0.3</v>
      </c>
      <c r="AG68" s="39">
        <v>0.2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145.94</v>
      </c>
      <c r="CA68" s="20"/>
      <c r="CB68" s="20"/>
      <c r="CC68" s="19">
        <v>8.06</v>
      </c>
      <c r="CE68" s="19">
        <v>6.84</v>
      </c>
      <c r="CF68" s="19">
        <v>3.69</v>
      </c>
      <c r="CG68" s="19">
        <v>5.26</v>
      </c>
      <c r="CH68" s="19">
        <v>567</v>
      </c>
      <c r="CI68" s="19">
        <v>214.2</v>
      </c>
      <c r="CJ68" s="19">
        <v>390.6</v>
      </c>
      <c r="CK68" s="19">
        <v>35.65</v>
      </c>
      <c r="CL68" s="19">
        <v>19</v>
      </c>
      <c r="CM68" s="19">
        <v>27.32</v>
      </c>
      <c r="CN68" s="19">
        <v>3.75</v>
      </c>
      <c r="CO68" s="19">
        <v>0</v>
      </c>
    </row>
    <row r="69" spans="1:93" s="7" customFormat="1" ht="31.5" x14ac:dyDescent="0.25">
      <c r="A69" s="14" t="str">
        <f>"5/4"</f>
        <v>5/4</v>
      </c>
      <c r="B69" s="15" t="s">
        <v>128</v>
      </c>
      <c r="C69" s="47">
        <v>150</v>
      </c>
      <c r="D69" s="40">
        <v>3.98</v>
      </c>
      <c r="E69" s="40">
        <v>3.45</v>
      </c>
      <c r="F69" s="40">
        <v>22.16</v>
      </c>
      <c r="G69" s="47">
        <v>134.387619</v>
      </c>
      <c r="H69" s="40">
        <v>2.48</v>
      </c>
      <c r="I69" s="40">
        <v>7.0000000000000007E-2</v>
      </c>
      <c r="J69" s="40">
        <v>0</v>
      </c>
      <c r="K69" s="40">
        <v>0</v>
      </c>
      <c r="L69" s="40">
        <v>6.41</v>
      </c>
      <c r="M69" s="40">
        <v>14.96</v>
      </c>
      <c r="N69" s="40">
        <v>0.79</v>
      </c>
      <c r="O69" s="40">
        <v>0</v>
      </c>
      <c r="P69" s="40">
        <v>0</v>
      </c>
      <c r="Q69" s="40">
        <v>0.06</v>
      </c>
      <c r="R69" s="40">
        <v>0.96</v>
      </c>
      <c r="S69" s="40">
        <v>176.37</v>
      </c>
      <c r="T69" s="40">
        <v>105.46</v>
      </c>
      <c r="U69" s="40">
        <v>69.53</v>
      </c>
      <c r="V69" s="40">
        <v>11.14</v>
      </c>
      <c r="W69" s="40">
        <v>65.760000000000005</v>
      </c>
      <c r="X69" s="40">
        <v>0.28999999999999998</v>
      </c>
      <c r="Y69" s="40">
        <v>14.4</v>
      </c>
      <c r="Z69" s="40">
        <v>12</v>
      </c>
      <c r="AA69" s="40">
        <v>26.7</v>
      </c>
      <c r="AB69" s="40">
        <v>0.39</v>
      </c>
      <c r="AC69" s="40">
        <v>0.04</v>
      </c>
      <c r="AD69" s="40">
        <v>0.08</v>
      </c>
      <c r="AE69" s="40">
        <v>0.28000000000000003</v>
      </c>
      <c r="AF69" s="40">
        <v>1.21</v>
      </c>
      <c r="AG69" s="40">
        <v>0.31</v>
      </c>
      <c r="AH69" s="7">
        <v>0</v>
      </c>
      <c r="AI69" s="7">
        <v>111.73</v>
      </c>
      <c r="AJ69" s="7">
        <v>102.68</v>
      </c>
      <c r="AK69" s="7">
        <v>184.88</v>
      </c>
      <c r="AL69" s="7">
        <v>58.8</v>
      </c>
      <c r="AM69" s="7">
        <v>35.450000000000003</v>
      </c>
      <c r="AN69" s="7">
        <v>72.39</v>
      </c>
      <c r="AO69" s="7">
        <v>26.03</v>
      </c>
      <c r="AP69" s="7">
        <v>123.01</v>
      </c>
      <c r="AQ69" s="7">
        <v>77.72</v>
      </c>
      <c r="AR69" s="7">
        <v>106.77</v>
      </c>
      <c r="AS69" s="7">
        <v>87.34</v>
      </c>
      <c r="AT69" s="7">
        <v>48.36</v>
      </c>
      <c r="AU69" s="7">
        <v>83.02</v>
      </c>
      <c r="AV69" s="7">
        <v>725.92</v>
      </c>
      <c r="AW69" s="7">
        <v>0</v>
      </c>
      <c r="AX69" s="7">
        <v>235.98</v>
      </c>
      <c r="AY69" s="7">
        <v>121.09</v>
      </c>
      <c r="AZ69" s="7">
        <v>62.1</v>
      </c>
      <c r="BA69" s="7">
        <v>49.91</v>
      </c>
      <c r="BB69" s="7">
        <v>7.0000000000000007E-2</v>
      </c>
      <c r="BC69" s="7">
        <v>0.03</v>
      </c>
      <c r="BD69" s="7">
        <v>0.02</v>
      </c>
      <c r="BE69" s="7">
        <v>0.04</v>
      </c>
      <c r="BF69" s="7">
        <v>0.05</v>
      </c>
      <c r="BG69" s="7">
        <v>0.21</v>
      </c>
      <c r="BH69" s="7">
        <v>0</v>
      </c>
      <c r="BI69" s="7">
        <v>0.57999999999999996</v>
      </c>
      <c r="BJ69" s="7">
        <v>0</v>
      </c>
      <c r="BK69" s="7">
        <v>0.18</v>
      </c>
      <c r="BL69" s="7">
        <v>0</v>
      </c>
      <c r="BM69" s="7">
        <v>0</v>
      </c>
      <c r="BN69" s="7">
        <v>0</v>
      </c>
      <c r="BO69" s="7">
        <v>0.04</v>
      </c>
      <c r="BP69" s="7">
        <v>0.06</v>
      </c>
      <c r="BQ69" s="7">
        <v>0.48</v>
      </c>
      <c r="BR69" s="7">
        <v>0</v>
      </c>
      <c r="BS69" s="7">
        <v>0</v>
      </c>
      <c r="BT69" s="7">
        <v>0.03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135.51</v>
      </c>
      <c r="CA69" s="16"/>
      <c r="CB69" s="16"/>
      <c r="CC69" s="7">
        <v>16.399999999999999</v>
      </c>
      <c r="CE69" s="7">
        <v>33.380000000000003</v>
      </c>
      <c r="CF69" s="7">
        <v>14.46</v>
      </c>
      <c r="CG69" s="7">
        <v>23.92</v>
      </c>
      <c r="CH69" s="7">
        <v>1875.37</v>
      </c>
      <c r="CI69" s="7">
        <v>844.23</v>
      </c>
      <c r="CJ69" s="7">
        <v>1359.8</v>
      </c>
      <c r="CK69" s="7">
        <v>43.77</v>
      </c>
      <c r="CL69" s="7">
        <v>22.87</v>
      </c>
      <c r="CM69" s="7">
        <v>33.32</v>
      </c>
      <c r="CN69" s="7">
        <v>3.75</v>
      </c>
      <c r="CO69" s="7">
        <v>0.38</v>
      </c>
    </row>
    <row r="70" spans="1:93" s="8" customFormat="1" x14ac:dyDescent="0.25">
      <c r="A70" s="21"/>
      <c r="B70" s="22" t="s">
        <v>101</v>
      </c>
      <c r="C70" s="48">
        <f>SUM(C66:C69)</f>
        <v>335</v>
      </c>
      <c r="D70" s="41">
        <f t="shared" ref="D70:AG70" si="11">SUM(D66:D69)</f>
        <v>7.48</v>
      </c>
      <c r="E70" s="41">
        <f t="shared" si="11"/>
        <v>9.5399999999999991</v>
      </c>
      <c r="F70" s="41">
        <f t="shared" si="11"/>
        <v>38.96</v>
      </c>
      <c r="G70" s="48">
        <f t="shared" si="11"/>
        <v>268.23397399999999</v>
      </c>
      <c r="H70" s="41">
        <f t="shared" si="11"/>
        <v>5.63</v>
      </c>
      <c r="I70" s="41">
        <f t="shared" si="11"/>
        <v>0.18</v>
      </c>
      <c r="J70" s="41">
        <f t="shared" si="11"/>
        <v>0</v>
      </c>
      <c r="K70" s="41">
        <f t="shared" si="11"/>
        <v>0</v>
      </c>
      <c r="L70" s="41">
        <f t="shared" si="11"/>
        <v>12.93</v>
      </c>
      <c r="M70" s="41">
        <f t="shared" si="11"/>
        <v>24.200000000000003</v>
      </c>
      <c r="N70" s="41">
        <f t="shared" si="11"/>
        <v>1.83</v>
      </c>
      <c r="O70" s="41">
        <f t="shared" si="11"/>
        <v>0</v>
      </c>
      <c r="P70" s="41">
        <f t="shared" si="11"/>
        <v>0</v>
      </c>
      <c r="Q70" s="41">
        <f t="shared" si="11"/>
        <v>0.19</v>
      </c>
      <c r="R70" s="41">
        <f t="shared" si="11"/>
        <v>1.82</v>
      </c>
      <c r="S70" s="41">
        <f t="shared" si="11"/>
        <v>324.41999999999996</v>
      </c>
      <c r="T70" s="41">
        <f t="shared" si="11"/>
        <v>200.57</v>
      </c>
      <c r="U70" s="41">
        <f t="shared" si="11"/>
        <v>121.09</v>
      </c>
      <c r="V70" s="41">
        <f t="shared" si="11"/>
        <v>26.03</v>
      </c>
      <c r="W70" s="41">
        <f t="shared" si="11"/>
        <v>124.15</v>
      </c>
      <c r="X70" s="41">
        <f t="shared" si="11"/>
        <v>0.95</v>
      </c>
      <c r="Y70" s="41">
        <f t="shared" si="11"/>
        <v>41.9</v>
      </c>
      <c r="Z70" s="41">
        <f t="shared" si="11"/>
        <v>30.38</v>
      </c>
      <c r="AA70" s="41">
        <f t="shared" si="11"/>
        <v>57.45</v>
      </c>
      <c r="AB70" s="41">
        <f t="shared" si="11"/>
        <v>0.95000000000000007</v>
      </c>
      <c r="AC70" s="41">
        <f t="shared" si="11"/>
        <v>0.1</v>
      </c>
      <c r="AD70" s="41">
        <f t="shared" si="11"/>
        <v>0.16</v>
      </c>
      <c r="AE70" s="41">
        <f t="shared" si="11"/>
        <v>0.8</v>
      </c>
      <c r="AF70" s="41">
        <f t="shared" si="11"/>
        <v>2.42</v>
      </c>
      <c r="AG70" s="41">
        <f t="shared" si="11"/>
        <v>0.51</v>
      </c>
      <c r="AH70" s="8">
        <v>0</v>
      </c>
      <c r="AI70" s="8">
        <v>225.43</v>
      </c>
      <c r="AJ70" s="8">
        <v>220.53</v>
      </c>
      <c r="AK70" s="8">
        <v>365.98</v>
      </c>
      <c r="AL70" s="8">
        <v>120.75</v>
      </c>
      <c r="AM70" s="8">
        <v>71.400000000000006</v>
      </c>
      <c r="AN70" s="8">
        <v>144.94</v>
      </c>
      <c r="AO70" s="8">
        <v>54.58</v>
      </c>
      <c r="AP70" s="8">
        <v>251.11</v>
      </c>
      <c r="AQ70" s="8">
        <v>157.82</v>
      </c>
      <c r="AR70" s="8">
        <v>216.97</v>
      </c>
      <c r="AS70" s="8">
        <v>180.49</v>
      </c>
      <c r="AT70" s="8">
        <v>98.41</v>
      </c>
      <c r="AU70" s="8">
        <v>168.22</v>
      </c>
      <c r="AV70" s="8">
        <v>1430.52</v>
      </c>
      <c r="AW70" s="8">
        <v>0</v>
      </c>
      <c r="AX70" s="8">
        <v>465.48</v>
      </c>
      <c r="AY70" s="8">
        <v>223.09</v>
      </c>
      <c r="AZ70" s="8">
        <v>130.80000000000001</v>
      </c>
      <c r="BA70" s="8">
        <v>102.31</v>
      </c>
      <c r="BB70" s="8">
        <v>0.21</v>
      </c>
      <c r="BC70" s="8">
        <v>0.09</v>
      </c>
      <c r="BD70" s="8">
        <v>0.05</v>
      </c>
      <c r="BE70" s="8">
        <v>0.12</v>
      </c>
      <c r="BF70" s="8">
        <v>0.13</v>
      </c>
      <c r="BG70" s="8">
        <v>0.61</v>
      </c>
      <c r="BH70" s="8">
        <v>0</v>
      </c>
      <c r="BI70" s="8">
        <v>1.79</v>
      </c>
      <c r="BJ70" s="8">
        <v>0</v>
      </c>
      <c r="BK70" s="8">
        <v>0.56999999999999995</v>
      </c>
      <c r="BL70" s="8">
        <v>0</v>
      </c>
      <c r="BM70" s="8">
        <v>0</v>
      </c>
      <c r="BN70" s="8">
        <v>0</v>
      </c>
      <c r="BO70" s="8">
        <v>0.12</v>
      </c>
      <c r="BP70" s="8">
        <v>0.18</v>
      </c>
      <c r="BQ70" s="8">
        <v>1.73</v>
      </c>
      <c r="BR70" s="8">
        <v>0</v>
      </c>
      <c r="BS70" s="8">
        <v>0</v>
      </c>
      <c r="BT70" s="8">
        <v>0.34</v>
      </c>
      <c r="BU70" s="8">
        <v>0.01</v>
      </c>
      <c r="BV70" s="8">
        <v>0</v>
      </c>
      <c r="BW70" s="8">
        <v>0</v>
      </c>
      <c r="BX70" s="8">
        <v>0</v>
      </c>
      <c r="BY70" s="8">
        <v>0</v>
      </c>
      <c r="BZ70" s="8">
        <v>292.94</v>
      </c>
      <c r="CA70" s="6"/>
      <c r="CB70" s="6" t="e">
        <f>$G$70/#REF!*100</f>
        <v>#REF!</v>
      </c>
      <c r="CC70" s="8">
        <v>46.96</v>
      </c>
      <c r="CE70" s="8">
        <v>40.409999999999997</v>
      </c>
      <c r="CF70" s="8">
        <v>18.190000000000001</v>
      </c>
      <c r="CG70" s="8">
        <v>29.3</v>
      </c>
      <c r="CH70" s="8">
        <v>3022.37</v>
      </c>
      <c r="CI70" s="8">
        <v>1282.1300000000001</v>
      </c>
      <c r="CJ70" s="8">
        <v>2152.25</v>
      </c>
      <c r="CK70" s="8">
        <v>84.83</v>
      </c>
      <c r="CL70" s="8">
        <v>46.86</v>
      </c>
      <c r="CM70" s="8">
        <v>65.849999999999994</v>
      </c>
      <c r="CN70" s="8">
        <v>7.5</v>
      </c>
      <c r="CO70" s="8">
        <v>0.38</v>
      </c>
    </row>
    <row r="71" spans="1:93" x14ac:dyDescent="0.25">
      <c r="B71" s="12" t="s">
        <v>102</v>
      </c>
    </row>
    <row r="72" spans="1:93" s="7" customFormat="1" x14ac:dyDescent="0.25">
      <c r="A72" s="14" t="str">
        <f>"-"</f>
        <v>-</v>
      </c>
      <c r="B72" s="53" t="s">
        <v>185</v>
      </c>
      <c r="C72" s="47">
        <v>100</v>
      </c>
      <c r="D72" s="40">
        <v>0.4</v>
      </c>
      <c r="E72" s="40">
        <v>0.4</v>
      </c>
      <c r="F72" s="40">
        <v>11.6</v>
      </c>
      <c r="G72" s="47">
        <v>50.480000000000004</v>
      </c>
      <c r="H72" s="40">
        <v>0.1</v>
      </c>
      <c r="I72" s="40">
        <v>0</v>
      </c>
      <c r="J72" s="40">
        <v>0</v>
      </c>
      <c r="K72" s="40">
        <v>0</v>
      </c>
      <c r="L72" s="40">
        <v>10</v>
      </c>
      <c r="M72" s="40">
        <v>0.8</v>
      </c>
      <c r="N72" s="40">
        <v>0.8</v>
      </c>
      <c r="O72" s="40">
        <v>0</v>
      </c>
      <c r="P72" s="40">
        <v>0</v>
      </c>
      <c r="Q72" s="40">
        <v>0.8</v>
      </c>
      <c r="R72" s="40">
        <v>0.5</v>
      </c>
      <c r="S72" s="40">
        <v>26</v>
      </c>
      <c r="T72" s="40">
        <v>278</v>
      </c>
      <c r="U72" s="40">
        <v>16</v>
      </c>
      <c r="V72" s="40">
        <v>9</v>
      </c>
      <c r="W72" s="40">
        <v>11</v>
      </c>
      <c r="X72" s="40">
        <v>2.2000000000000002</v>
      </c>
      <c r="Y72" s="40">
        <v>0</v>
      </c>
      <c r="Z72" s="40">
        <v>30</v>
      </c>
      <c r="AA72" s="40">
        <v>5</v>
      </c>
      <c r="AB72" s="40">
        <v>0.2</v>
      </c>
      <c r="AC72" s="40">
        <v>0.03</v>
      </c>
      <c r="AD72" s="40">
        <v>0.02</v>
      </c>
      <c r="AE72" s="40">
        <v>0.3</v>
      </c>
      <c r="AF72" s="40">
        <v>0.4</v>
      </c>
      <c r="AG72" s="40">
        <v>10</v>
      </c>
      <c r="AH72" s="7">
        <v>0</v>
      </c>
      <c r="AI72" s="7">
        <v>12</v>
      </c>
      <c r="AJ72" s="7">
        <v>13</v>
      </c>
      <c r="AK72" s="7">
        <v>19</v>
      </c>
      <c r="AL72" s="7">
        <v>18</v>
      </c>
      <c r="AM72" s="7">
        <v>3</v>
      </c>
      <c r="AN72" s="7">
        <v>11</v>
      </c>
      <c r="AO72" s="7">
        <v>3</v>
      </c>
      <c r="AP72" s="7">
        <v>9</v>
      </c>
      <c r="AQ72" s="7">
        <v>17</v>
      </c>
      <c r="AR72" s="7">
        <v>10</v>
      </c>
      <c r="AS72" s="7">
        <v>78</v>
      </c>
      <c r="AT72" s="7">
        <v>7</v>
      </c>
      <c r="AU72" s="7">
        <v>14</v>
      </c>
      <c r="AV72" s="7">
        <v>42</v>
      </c>
      <c r="AW72" s="7">
        <v>0</v>
      </c>
      <c r="AX72" s="7">
        <v>13</v>
      </c>
      <c r="AY72" s="7">
        <v>16</v>
      </c>
      <c r="AZ72" s="7">
        <v>6</v>
      </c>
      <c r="BA72" s="7">
        <v>5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86.3</v>
      </c>
      <c r="CA72" s="16"/>
      <c r="CB72" s="16"/>
      <c r="CC72" s="7">
        <v>5</v>
      </c>
      <c r="CE72" s="7">
        <v>2</v>
      </c>
      <c r="CF72" s="7">
        <v>2</v>
      </c>
      <c r="CG72" s="7">
        <v>2</v>
      </c>
      <c r="CH72" s="7">
        <v>150</v>
      </c>
      <c r="CI72" s="7">
        <v>150</v>
      </c>
      <c r="CJ72" s="7">
        <v>150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</row>
    <row r="73" spans="1:93" s="8" customFormat="1" x14ac:dyDescent="0.25">
      <c r="A73" s="21"/>
      <c r="B73" s="22" t="s">
        <v>103</v>
      </c>
      <c r="C73" s="48">
        <f>SUM(C72)</f>
        <v>100</v>
      </c>
      <c r="D73" s="41">
        <f t="shared" ref="D73:AG73" si="12">SUM(D72)</f>
        <v>0.4</v>
      </c>
      <c r="E73" s="41">
        <f t="shared" si="12"/>
        <v>0.4</v>
      </c>
      <c r="F73" s="41">
        <f t="shared" si="12"/>
        <v>11.6</v>
      </c>
      <c r="G73" s="48">
        <f t="shared" si="12"/>
        <v>50.480000000000004</v>
      </c>
      <c r="H73" s="41">
        <f t="shared" si="12"/>
        <v>0.1</v>
      </c>
      <c r="I73" s="41">
        <f t="shared" si="12"/>
        <v>0</v>
      </c>
      <c r="J73" s="41">
        <f t="shared" si="12"/>
        <v>0</v>
      </c>
      <c r="K73" s="41">
        <f t="shared" si="12"/>
        <v>0</v>
      </c>
      <c r="L73" s="41">
        <f t="shared" si="12"/>
        <v>10</v>
      </c>
      <c r="M73" s="41">
        <f t="shared" si="12"/>
        <v>0.8</v>
      </c>
      <c r="N73" s="41">
        <f t="shared" si="12"/>
        <v>0.8</v>
      </c>
      <c r="O73" s="41">
        <f t="shared" si="12"/>
        <v>0</v>
      </c>
      <c r="P73" s="41">
        <f t="shared" si="12"/>
        <v>0</v>
      </c>
      <c r="Q73" s="41">
        <f t="shared" si="12"/>
        <v>0.8</v>
      </c>
      <c r="R73" s="41">
        <f t="shared" si="12"/>
        <v>0.5</v>
      </c>
      <c r="S73" s="41">
        <f t="shared" si="12"/>
        <v>26</v>
      </c>
      <c r="T73" s="41">
        <f t="shared" si="12"/>
        <v>278</v>
      </c>
      <c r="U73" s="41">
        <f t="shared" si="12"/>
        <v>16</v>
      </c>
      <c r="V73" s="41">
        <f t="shared" si="12"/>
        <v>9</v>
      </c>
      <c r="W73" s="41">
        <f t="shared" si="12"/>
        <v>11</v>
      </c>
      <c r="X73" s="41">
        <f t="shared" si="12"/>
        <v>2.2000000000000002</v>
      </c>
      <c r="Y73" s="41">
        <f t="shared" si="12"/>
        <v>0</v>
      </c>
      <c r="Z73" s="41">
        <f t="shared" si="12"/>
        <v>30</v>
      </c>
      <c r="AA73" s="41">
        <f t="shared" si="12"/>
        <v>5</v>
      </c>
      <c r="AB73" s="41">
        <f t="shared" si="12"/>
        <v>0.2</v>
      </c>
      <c r="AC73" s="41">
        <f t="shared" si="12"/>
        <v>0.03</v>
      </c>
      <c r="AD73" s="41">
        <f t="shared" si="12"/>
        <v>0.02</v>
      </c>
      <c r="AE73" s="41">
        <f t="shared" si="12"/>
        <v>0.3</v>
      </c>
      <c r="AF73" s="41">
        <f t="shared" si="12"/>
        <v>0.4</v>
      </c>
      <c r="AG73" s="41">
        <f t="shared" si="12"/>
        <v>10</v>
      </c>
      <c r="AH73" s="8">
        <v>0</v>
      </c>
      <c r="AI73" s="8">
        <v>12</v>
      </c>
      <c r="AJ73" s="8">
        <v>13</v>
      </c>
      <c r="AK73" s="8">
        <v>19</v>
      </c>
      <c r="AL73" s="8">
        <v>18</v>
      </c>
      <c r="AM73" s="8">
        <v>3</v>
      </c>
      <c r="AN73" s="8">
        <v>11</v>
      </c>
      <c r="AO73" s="8">
        <v>3</v>
      </c>
      <c r="AP73" s="8">
        <v>9</v>
      </c>
      <c r="AQ73" s="8">
        <v>17</v>
      </c>
      <c r="AR73" s="8">
        <v>10</v>
      </c>
      <c r="AS73" s="8">
        <v>78</v>
      </c>
      <c r="AT73" s="8">
        <v>7</v>
      </c>
      <c r="AU73" s="8">
        <v>14</v>
      </c>
      <c r="AV73" s="8">
        <v>42</v>
      </c>
      <c r="AW73" s="8">
        <v>0</v>
      </c>
      <c r="AX73" s="8">
        <v>13</v>
      </c>
      <c r="AY73" s="8">
        <v>16</v>
      </c>
      <c r="AZ73" s="8">
        <v>6</v>
      </c>
      <c r="BA73" s="8">
        <v>5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86.3</v>
      </c>
      <c r="CA73" s="6"/>
      <c r="CB73" s="6" t="e">
        <f>$G$73/#REF!*100</f>
        <v>#REF!</v>
      </c>
      <c r="CC73" s="8">
        <v>5</v>
      </c>
      <c r="CE73" s="8">
        <v>2</v>
      </c>
      <c r="CF73" s="8">
        <v>2</v>
      </c>
      <c r="CG73" s="8">
        <v>2</v>
      </c>
      <c r="CH73" s="8">
        <v>150</v>
      </c>
      <c r="CI73" s="8">
        <v>150</v>
      </c>
      <c r="CJ73" s="8">
        <v>150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</row>
    <row r="74" spans="1:93" x14ac:dyDescent="0.25">
      <c r="B74" s="12" t="s">
        <v>104</v>
      </c>
    </row>
    <row r="75" spans="1:93" s="19" customFormat="1" x14ac:dyDescent="0.25">
      <c r="A75" s="17" t="str">
        <f>"-"</f>
        <v>-</v>
      </c>
      <c r="B75" s="18" t="s">
        <v>105</v>
      </c>
      <c r="C75" s="46">
        <v>20</v>
      </c>
      <c r="D75" s="39">
        <v>1.22</v>
      </c>
      <c r="E75" s="39">
        <v>0.12</v>
      </c>
      <c r="F75" s="39">
        <v>7.38</v>
      </c>
      <c r="G75" s="46">
        <v>36.031199999999998</v>
      </c>
      <c r="H75" s="39">
        <v>0</v>
      </c>
      <c r="I75" s="39">
        <v>0</v>
      </c>
      <c r="J75" s="39">
        <v>0</v>
      </c>
      <c r="K75" s="39">
        <v>0</v>
      </c>
      <c r="L75" s="39">
        <v>0.22</v>
      </c>
      <c r="M75" s="39">
        <v>7.12</v>
      </c>
      <c r="N75" s="39">
        <v>0.04</v>
      </c>
      <c r="O75" s="39">
        <v>0</v>
      </c>
      <c r="P75" s="39">
        <v>0</v>
      </c>
      <c r="Q75" s="39">
        <v>0</v>
      </c>
      <c r="R75" s="39">
        <v>0.36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19">
        <v>0</v>
      </c>
      <c r="AI75" s="19">
        <v>63.86</v>
      </c>
      <c r="AJ75" s="19">
        <v>66.47</v>
      </c>
      <c r="AK75" s="19">
        <v>101.79</v>
      </c>
      <c r="AL75" s="19">
        <v>33.76</v>
      </c>
      <c r="AM75" s="19">
        <v>20.010000000000002</v>
      </c>
      <c r="AN75" s="19">
        <v>40.020000000000003</v>
      </c>
      <c r="AO75" s="19">
        <v>15.14</v>
      </c>
      <c r="AP75" s="19">
        <v>72.38</v>
      </c>
      <c r="AQ75" s="19">
        <v>44.89</v>
      </c>
      <c r="AR75" s="19">
        <v>62.64</v>
      </c>
      <c r="AS75" s="19">
        <v>51.68</v>
      </c>
      <c r="AT75" s="19">
        <v>27.14</v>
      </c>
      <c r="AU75" s="19">
        <v>48.02</v>
      </c>
      <c r="AV75" s="19">
        <v>401.59</v>
      </c>
      <c r="AW75" s="19">
        <v>0</v>
      </c>
      <c r="AX75" s="19">
        <v>130.85</v>
      </c>
      <c r="AY75" s="19">
        <v>56.9</v>
      </c>
      <c r="AZ75" s="19">
        <v>37.76</v>
      </c>
      <c r="BA75" s="19">
        <v>29.93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0.02</v>
      </c>
      <c r="BJ75" s="19">
        <v>0</v>
      </c>
      <c r="BK75" s="19">
        <v>0</v>
      </c>
      <c r="BL75" s="19">
        <v>0</v>
      </c>
      <c r="BM75" s="19">
        <v>0</v>
      </c>
      <c r="BN75" s="19">
        <v>0</v>
      </c>
      <c r="BO75" s="19">
        <v>0</v>
      </c>
      <c r="BP75" s="19">
        <v>0</v>
      </c>
      <c r="BQ75" s="19">
        <v>0.01</v>
      </c>
      <c r="BR75" s="19">
        <v>0</v>
      </c>
      <c r="BS75" s="19">
        <v>0</v>
      </c>
      <c r="BT75" s="19">
        <v>0.06</v>
      </c>
      <c r="BU75" s="19">
        <v>0</v>
      </c>
      <c r="BV75" s="19">
        <v>0</v>
      </c>
      <c r="BW75" s="19">
        <v>0</v>
      </c>
      <c r="BX75" s="19">
        <v>0</v>
      </c>
      <c r="BY75" s="19">
        <v>0</v>
      </c>
      <c r="BZ75" s="19">
        <v>7.82</v>
      </c>
      <c r="CA75" s="20"/>
      <c r="CB75" s="20"/>
      <c r="CC75" s="19">
        <v>0</v>
      </c>
      <c r="CE75" s="19">
        <v>0</v>
      </c>
      <c r="CF75" s="19">
        <v>0</v>
      </c>
      <c r="CG75" s="19">
        <v>0</v>
      </c>
      <c r="CH75" s="19">
        <v>380</v>
      </c>
      <c r="CI75" s="19">
        <v>146.4</v>
      </c>
      <c r="CJ75" s="19">
        <v>263.2</v>
      </c>
      <c r="CK75" s="19">
        <v>3.04</v>
      </c>
      <c r="CL75" s="19">
        <v>3.04</v>
      </c>
      <c r="CM75" s="19">
        <v>3.04</v>
      </c>
      <c r="CN75" s="19">
        <v>0</v>
      </c>
      <c r="CO75" s="19">
        <v>0</v>
      </c>
    </row>
    <row r="76" spans="1:93" s="19" customFormat="1" x14ac:dyDescent="0.25">
      <c r="A76" s="17" t="str">
        <f>"-"</f>
        <v>-</v>
      </c>
      <c r="B76" s="18" t="s">
        <v>106</v>
      </c>
      <c r="C76" s="46">
        <v>20</v>
      </c>
      <c r="D76" s="39">
        <v>1.2</v>
      </c>
      <c r="E76" s="39">
        <v>0.24</v>
      </c>
      <c r="F76" s="39">
        <v>8.34</v>
      </c>
      <c r="G76" s="46">
        <v>38.196000000000005</v>
      </c>
      <c r="H76" s="39">
        <v>0.04</v>
      </c>
      <c r="I76" s="39">
        <v>0</v>
      </c>
      <c r="J76" s="39">
        <v>0</v>
      </c>
      <c r="K76" s="39">
        <v>0</v>
      </c>
      <c r="L76" s="39">
        <v>0.24</v>
      </c>
      <c r="M76" s="39">
        <v>6.44</v>
      </c>
      <c r="N76" s="39">
        <v>1.66</v>
      </c>
      <c r="O76" s="39">
        <v>0</v>
      </c>
      <c r="P76" s="39">
        <v>0</v>
      </c>
      <c r="Q76" s="39">
        <v>0.2</v>
      </c>
      <c r="R76" s="39">
        <v>0.5</v>
      </c>
      <c r="S76" s="39">
        <v>122</v>
      </c>
      <c r="T76" s="39">
        <v>49</v>
      </c>
      <c r="U76" s="39">
        <v>7</v>
      </c>
      <c r="V76" s="39">
        <v>9.4</v>
      </c>
      <c r="W76" s="39">
        <v>31.6</v>
      </c>
      <c r="X76" s="39">
        <v>0.78</v>
      </c>
      <c r="Y76" s="39">
        <v>0</v>
      </c>
      <c r="Z76" s="39">
        <v>1</v>
      </c>
      <c r="AA76" s="39">
        <v>0.2</v>
      </c>
      <c r="AB76" s="39">
        <v>0.28000000000000003</v>
      </c>
      <c r="AC76" s="39">
        <v>0.04</v>
      </c>
      <c r="AD76" s="39">
        <v>0.02</v>
      </c>
      <c r="AE76" s="39">
        <v>0.14000000000000001</v>
      </c>
      <c r="AF76" s="39">
        <v>0.4</v>
      </c>
      <c r="AG76" s="39">
        <v>0</v>
      </c>
      <c r="AH76" s="19">
        <v>0</v>
      </c>
      <c r="AI76" s="19">
        <v>64.400000000000006</v>
      </c>
      <c r="AJ76" s="19">
        <v>49.6</v>
      </c>
      <c r="AK76" s="19">
        <v>85.4</v>
      </c>
      <c r="AL76" s="19">
        <v>44.6</v>
      </c>
      <c r="AM76" s="19">
        <v>18.600000000000001</v>
      </c>
      <c r="AN76" s="19">
        <v>39.6</v>
      </c>
      <c r="AO76" s="19">
        <v>16</v>
      </c>
      <c r="AP76" s="19">
        <v>74.2</v>
      </c>
      <c r="AQ76" s="19">
        <v>59.4</v>
      </c>
      <c r="AR76" s="19">
        <v>58.2</v>
      </c>
      <c r="AS76" s="19">
        <v>92.8</v>
      </c>
      <c r="AT76" s="19">
        <v>24.8</v>
      </c>
      <c r="AU76" s="19">
        <v>62</v>
      </c>
      <c r="AV76" s="19">
        <v>311.8</v>
      </c>
      <c r="AW76" s="19">
        <v>0</v>
      </c>
      <c r="AX76" s="19">
        <v>105.2</v>
      </c>
      <c r="AY76" s="19">
        <v>58.2</v>
      </c>
      <c r="AZ76" s="19">
        <v>36</v>
      </c>
      <c r="BA76" s="19">
        <v>26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0.03</v>
      </c>
      <c r="BJ76" s="19">
        <v>0</v>
      </c>
      <c r="BK76" s="19">
        <v>0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0.02</v>
      </c>
      <c r="BR76" s="19">
        <v>0</v>
      </c>
      <c r="BS76" s="19">
        <v>0</v>
      </c>
      <c r="BT76" s="19">
        <v>0.1</v>
      </c>
      <c r="BU76" s="19">
        <v>0.02</v>
      </c>
      <c r="BV76" s="19">
        <v>0</v>
      </c>
      <c r="BW76" s="19">
        <v>0</v>
      </c>
      <c r="BX76" s="19">
        <v>0</v>
      </c>
      <c r="BY76" s="19">
        <v>0</v>
      </c>
      <c r="BZ76" s="19">
        <v>9.4</v>
      </c>
      <c r="CA76" s="20"/>
      <c r="CB76" s="20"/>
      <c r="CC76" s="19">
        <v>0.17</v>
      </c>
      <c r="CE76" s="19">
        <v>4</v>
      </c>
      <c r="CF76" s="19">
        <v>4</v>
      </c>
      <c r="CG76" s="19">
        <v>4</v>
      </c>
      <c r="CH76" s="19">
        <v>760</v>
      </c>
      <c r="CI76" s="19">
        <v>292.8</v>
      </c>
      <c r="CJ76" s="19">
        <v>526.4</v>
      </c>
      <c r="CK76" s="19">
        <v>7.6</v>
      </c>
      <c r="CL76" s="19">
        <v>6.32</v>
      </c>
      <c r="CM76" s="19">
        <v>6.96</v>
      </c>
      <c r="CN76" s="19">
        <v>0</v>
      </c>
      <c r="CO76" s="19">
        <v>0</v>
      </c>
    </row>
    <row r="77" spans="1:93" s="19" customFormat="1" x14ac:dyDescent="0.25">
      <c r="A77" s="17" t="str">
        <f>"6/10"</f>
        <v>6/10</v>
      </c>
      <c r="B77" s="18" t="s">
        <v>107</v>
      </c>
      <c r="C77" s="46">
        <v>150</v>
      </c>
      <c r="D77" s="39">
        <v>0.76</v>
      </c>
      <c r="E77" s="39">
        <v>0.04</v>
      </c>
      <c r="F77" s="39">
        <v>17.38</v>
      </c>
      <c r="G77" s="46">
        <v>65.699190000000002</v>
      </c>
      <c r="H77" s="39">
        <v>0.02</v>
      </c>
      <c r="I77" s="39">
        <v>0</v>
      </c>
      <c r="J77" s="39">
        <v>0</v>
      </c>
      <c r="K77" s="39">
        <v>0</v>
      </c>
      <c r="L77" s="39">
        <v>14.39</v>
      </c>
      <c r="M77" s="39">
        <v>0.43</v>
      </c>
      <c r="N77" s="39">
        <v>2.57</v>
      </c>
      <c r="O77" s="39">
        <v>0</v>
      </c>
      <c r="P77" s="39">
        <v>0</v>
      </c>
      <c r="Q77" s="39">
        <v>0.23</v>
      </c>
      <c r="R77" s="39">
        <v>0.61</v>
      </c>
      <c r="S77" s="39">
        <v>2.6</v>
      </c>
      <c r="T77" s="39">
        <v>255.2</v>
      </c>
      <c r="U77" s="39">
        <v>23.5</v>
      </c>
      <c r="V77" s="39">
        <v>14.96</v>
      </c>
      <c r="W77" s="39">
        <v>20.37</v>
      </c>
      <c r="X77" s="39">
        <v>0.49</v>
      </c>
      <c r="Y77" s="39">
        <v>0</v>
      </c>
      <c r="Z77" s="39">
        <v>472.5</v>
      </c>
      <c r="AA77" s="39">
        <v>87.45</v>
      </c>
      <c r="AB77" s="39">
        <v>0.83</v>
      </c>
      <c r="AC77" s="39">
        <v>0.03</v>
      </c>
      <c r="AD77" s="39">
        <v>0.04</v>
      </c>
      <c r="AE77" s="39">
        <v>0.38</v>
      </c>
      <c r="AF77" s="39">
        <v>0.59</v>
      </c>
      <c r="AG77" s="39">
        <v>0.36</v>
      </c>
      <c r="AH77" s="19">
        <v>0</v>
      </c>
      <c r="AI77" s="19">
        <v>0.01</v>
      </c>
      <c r="AJ77" s="19">
        <v>0.01</v>
      </c>
      <c r="AK77" s="19">
        <v>0.01</v>
      </c>
      <c r="AL77" s="19">
        <v>0.01</v>
      </c>
      <c r="AM77" s="19">
        <v>0</v>
      </c>
      <c r="AN77" s="19">
        <v>0.01</v>
      </c>
      <c r="AO77" s="19">
        <v>0</v>
      </c>
      <c r="AP77" s="19">
        <v>0.01</v>
      </c>
      <c r="AQ77" s="19">
        <v>0.01</v>
      </c>
      <c r="AR77" s="19">
        <v>0.01</v>
      </c>
      <c r="AS77" s="19">
        <v>0.04</v>
      </c>
      <c r="AT77" s="19">
        <v>0</v>
      </c>
      <c r="AU77" s="19">
        <v>0.01</v>
      </c>
      <c r="AV77" s="19">
        <v>0.02</v>
      </c>
      <c r="AW77" s="19">
        <v>0</v>
      </c>
      <c r="AX77" s="19">
        <v>0.01</v>
      </c>
      <c r="AY77" s="19">
        <v>0.01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0.01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160.51</v>
      </c>
      <c r="CA77" s="20"/>
      <c r="CB77" s="20"/>
      <c r="CC77" s="19">
        <v>78.75</v>
      </c>
      <c r="CE77" s="19">
        <v>3.95</v>
      </c>
      <c r="CF77" s="19">
        <v>3.95</v>
      </c>
      <c r="CG77" s="19">
        <v>3.95</v>
      </c>
      <c r="CH77" s="19">
        <v>454.5</v>
      </c>
      <c r="CI77" s="19">
        <v>172.98</v>
      </c>
      <c r="CJ77" s="19">
        <v>313.74</v>
      </c>
      <c r="CK77" s="19">
        <v>41.94</v>
      </c>
      <c r="CL77" s="19">
        <v>24.93</v>
      </c>
      <c r="CM77" s="19">
        <v>33.44</v>
      </c>
      <c r="CN77" s="19">
        <v>7.5</v>
      </c>
      <c r="CO77" s="19">
        <v>0</v>
      </c>
    </row>
    <row r="78" spans="1:93" s="19" customFormat="1" ht="31.5" x14ac:dyDescent="0.25">
      <c r="A78" s="17" t="str">
        <f>"16/2"</f>
        <v>16/2</v>
      </c>
      <c r="B78" s="18" t="s">
        <v>129</v>
      </c>
      <c r="C78" s="46">
        <v>150</v>
      </c>
      <c r="D78" s="39">
        <v>2.69</v>
      </c>
      <c r="E78" s="39">
        <v>5.7</v>
      </c>
      <c r="F78" s="39">
        <v>13.82</v>
      </c>
      <c r="G78" s="46">
        <v>114.106662</v>
      </c>
      <c r="H78" s="39">
        <v>1.37</v>
      </c>
      <c r="I78" s="39">
        <v>0.98</v>
      </c>
      <c r="J78" s="39">
        <v>0</v>
      </c>
      <c r="K78" s="39">
        <v>0</v>
      </c>
      <c r="L78" s="39">
        <v>2.4300000000000002</v>
      </c>
      <c r="M78" s="39">
        <v>9.41</v>
      </c>
      <c r="N78" s="39">
        <v>1.98</v>
      </c>
      <c r="O78" s="39">
        <v>0</v>
      </c>
      <c r="P78" s="39">
        <v>0</v>
      </c>
      <c r="Q78" s="39">
        <v>0.09</v>
      </c>
      <c r="R78" s="39">
        <v>1.68</v>
      </c>
      <c r="S78" s="39">
        <v>351.8</v>
      </c>
      <c r="T78" s="39">
        <v>294.76</v>
      </c>
      <c r="U78" s="39">
        <v>22.88</v>
      </c>
      <c r="V78" s="39">
        <v>21.91</v>
      </c>
      <c r="W78" s="39">
        <v>59.86</v>
      </c>
      <c r="X78" s="39">
        <v>1.17</v>
      </c>
      <c r="Y78" s="39">
        <v>0</v>
      </c>
      <c r="Z78" s="39">
        <v>654.48</v>
      </c>
      <c r="AA78" s="39">
        <v>121.14</v>
      </c>
      <c r="AB78" s="39">
        <v>0.81</v>
      </c>
      <c r="AC78" s="39">
        <v>0.13</v>
      </c>
      <c r="AD78" s="39">
        <v>0.06</v>
      </c>
      <c r="AE78" s="39">
        <v>0.62</v>
      </c>
      <c r="AF78" s="39">
        <v>1.42</v>
      </c>
      <c r="AG78" s="39">
        <v>2.76</v>
      </c>
      <c r="AH78" s="19">
        <v>0</v>
      </c>
      <c r="AI78" s="19">
        <v>128.66</v>
      </c>
      <c r="AJ78" s="19">
        <v>142</v>
      </c>
      <c r="AK78" s="19">
        <v>211.33</v>
      </c>
      <c r="AL78" s="19">
        <v>202.16</v>
      </c>
      <c r="AM78" s="19">
        <v>27.58</v>
      </c>
      <c r="AN78" s="19">
        <v>112.43</v>
      </c>
      <c r="AO78" s="19">
        <v>36.93</v>
      </c>
      <c r="AP78" s="19">
        <v>132.65</v>
      </c>
      <c r="AQ78" s="19">
        <v>126.89</v>
      </c>
      <c r="AR78" s="19">
        <v>239.5</v>
      </c>
      <c r="AS78" s="19">
        <v>290.42</v>
      </c>
      <c r="AT78" s="19">
        <v>59.05</v>
      </c>
      <c r="AU78" s="19">
        <v>125.48</v>
      </c>
      <c r="AV78" s="19">
        <v>451.65</v>
      </c>
      <c r="AW78" s="19">
        <v>0</v>
      </c>
      <c r="AX78" s="19">
        <v>88.2</v>
      </c>
      <c r="AY78" s="19">
        <v>108.31</v>
      </c>
      <c r="AZ78" s="19">
        <v>91.02</v>
      </c>
      <c r="BA78" s="19">
        <v>33.93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0.14000000000000001</v>
      </c>
      <c r="BJ78" s="19">
        <v>0</v>
      </c>
      <c r="BK78" s="19">
        <v>7.0000000000000007E-2</v>
      </c>
      <c r="BL78" s="19">
        <v>0.01</v>
      </c>
      <c r="BM78" s="19">
        <v>0.01</v>
      </c>
      <c r="BN78" s="19">
        <v>0</v>
      </c>
      <c r="BO78" s="19">
        <v>0</v>
      </c>
      <c r="BP78" s="19">
        <v>0</v>
      </c>
      <c r="BQ78" s="19">
        <v>0.44</v>
      </c>
      <c r="BR78" s="19">
        <v>0</v>
      </c>
      <c r="BS78" s="19">
        <v>0</v>
      </c>
      <c r="BT78" s="19">
        <v>1</v>
      </c>
      <c r="BU78" s="19">
        <v>0.01</v>
      </c>
      <c r="BV78" s="19">
        <v>0</v>
      </c>
      <c r="BW78" s="19">
        <v>0</v>
      </c>
      <c r="BX78" s="19">
        <v>0</v>
      </c>
      <c r="BY78" s="19">
        <v>0</v>
      </c>
      <c r="BZ78" s="19">
        <v>137.69999999999999</v>
      </c>
      <c r="CA78" s="20"/>
      <c r="CB78" s="20"/>
      <c r="CC78" s="19">
        <v>109.08</v>
      </c>
      <c r="CE78" s="19">
        <v>48.76</v>
      </c>
      <c r="CF78" s="19">
        <v>27.16</v>
      </c>
      <c r="CG78" s="19">
        <v>37.96</v>
      </c>
      <c r="CH78" s="19">
        <v>500.4</v>
      </c>
      <c r="CI78" s="19">
        <v>262.36</v>
      </c>
      <c r="CJ78" s="19">
        <v>381.38</v>
      </c>
      <c r="CK78" s="19">
        <v>36.159999999999997</v>
      </c>
      <c r="CL78" s="19">
        <v>19.04</v>
      </c>
      <c r="CM78" s="19">
        <v>27.6</v>
      </c>
      <c r="CN78" s="19">
        <v>0</v>
      </c>
      <c r="CO78" s="19">
        <v>0.9</v>
      </c>
    </row>
    <row r="79" spans="1:93" s="19" customFormat="1" ht="31.5" x14ac:dyDescent="0.25">
      <c r="A79" s="17" t="str">
        <f>"46/3"</f>
        <v>46/3</v>
      </c>
      <c r="B79" s="18" t="s">
        <v>130</v>
      </c>
      <c r="C79" s="46">
        <v>120</v>
      </c>
      <c r="D79" s="39">
        <v>4.24</v>
      </c>
      <c r="E79" s="39">
        <v>2.38</v>
      </c>
      <c r="F79" s="39">
        <v>27.29</v>
      </c>
      <c r="G79" s="46">
        <v>147.1521396</v>
      </c>
      <c r="H79" s="39">
        <v>1.49</v>
      </c>
      <c r="I79" s="39">
        <v>7.0000000000000007E-2</v>
      </c>
      <c r="J79" s="39">
        <v>0</v>
      </c>
      <c r="K79" s="39">
        <v>0</v>
      </c>
      <c r="L79" s="39">
        <v>0.78</v>
      </c>
      <c r="M79" s="39">
        <v>25.14</v>
      </c>
      <c r="N79" s="39">
        <v>1.37</v>
      </c>
      <c r="O79" s="39">
        <v>0</v>
      </c>
      <c r="P79" s="39">
        <v>0</v>
      </c>
      <c r="Q79" s="39">
        <v>0</v>
      </c>
      <c r="R79" s="39">
        <v>0.55000000000000004</v>
      </c>
      <c r="S79" s="39">
        <v>117.8</v>
      </c>
      <c r="T79" s="39">
        <v>44.98</v>
      </c>
      <c r="U79" s="39">
        <v>8.43</v>
      </c>
      <c r="V79" s="39">
        <v>5.74</v>
      </c>
      <c r="W79" s="39">
        <v>31.86</v>
      </c>
      <c r="X79" s="39">
        <v>0.57999999999999996</v>
      </c>
      <c r="Y79" s="39">
        <v>7.2</v>
      </c>
      <c r="Z79" s="39">
        <v>7.2</v>
      </c>
      <c r="AA79" s="39">
        <v>13.5</v>
      </c>
      <c r="AB79" s="39">
        <v>0.64</v>
      </c>
      <c r="AC79" s="39">
        <v>0.05</v>
      </c>
      <c r="AD79" s="39">
        <v>0.02</v>
      </c>
      <c r="AE79" s="39">
        <v>0.39</v>
      </c>
      <c r="AF79" s="39">
        <v>1.19</v>
      </c>
      <c r="AG79" s="39">
        <v>0</v>
      </c>
      <c r="AH79" s="19">
        <v>0</v>
      </c>
      <c r="AI79" s="19">
        <v>183.74</v>
      </c>
      <c r="AJ79" s="19">
        <v>167.99</v>
      </c>
      <c r="AK79" s="19">
        <v>314.70999999999998</v>
      </c>
      <c r="AL79" s="19">
        <v>98.3</v>
      </c>
      <c r="AM79" s="19">
        <v>59.93</v>
      </c>
      <c r="AN79" s="19">
        <v>121.75</v>
      </c>
      <c r="AO79" s="19">
        <v>39.950000000000003</v>
      </c>
      <c r="AP79" s="19">
        <v>195.25</v>
      </c>
      <c r="AQ79" s="19">
        <v>129.11000000000001</v>
      </c>
      <c r="AR79" s="19">
        <v>155.68</v>
      </c>
      <c r="AS79" s="19">
        <v>133.54</v>
      </c>
      <c r="AT79" s="19">
        <v>78.459999999999994</v>
      </c>
      <c r="AU79" s="19">
        <v>136.44</v>
      </c>
      <c r="AV79" s="19">
        <v>1198.29</v>
      </c>
      <c r="AW79" s="19">
        <v>0</v>
      </c>
      <c r="AX79" s="19">
        <v>377.59</v>
      </c>
      <c r="AY79" s="19">
        <v>195.58</v>
      </c>
      <c r="AZ79" s="19">
        <v>98.21</v>
      </c>
      <c r="BA79" s="19">
        <v>77.75</v>
      </c>
      <c r="BB79" s="19">
        <v>7.0000000000000007E-2</v>
      </c>
      <c r="BC79" s="19">
        <v>0.03</v>
      </c>
      <c r="BD79" s="19">
        <v>0.02</v>
      </c>
      <c r="BE79" s="19">
        <v>0.04</v>
      </c>
      <c r="BF79" s="19">
        <v>0.05</v>
      </c>
      <c r="BG79" s="19">
        <v>0.21</v>
      </c>
      <c r="BH79" s="19">
        <v>0</v>
      </c>
      <c r="BI79" s="19">
        <v>0.65</v>
      </c>
      <c r="BJ79" s="19">
        <v>0</v>
      </c>
      <c r="BK79" s="19">
        <v>0.18</v>
      </c>
      <c r="BL79" s="19">
        <v>0</v>
      </c>
      <c r="BM79" s="19">
        <v>0</v>
      </c>
      <c r="BN79" s="19">
        <v>0</v>
      </c>
      <c r="BO79" s="19">
        <v>0.04</v>
      </c>
      <c r="BP79" s="19">
        <v>0.06</v>
      </c>
      <c r="BQ79" s="19">
        <v>0.48</v>
      </c>
      <c r="BR79" s="19">
        <v>0</v>
      </c>
      <c r="BS79" s="19">
        <v>0</v>
      </c>
      <c r="BT79" s="19">
        <v>0.19</v>
      </c>
      <c r="BU79" s="19">
        <v>0.01</v>
      </c>
      <c r="BV79" s="19">
        <v>0</v>
      </c>
      <c r="BW79" s="19">
        <v>0</v>
      </c>
      <c r="BX79" s="19">
        <v>0</v>
      </c>
      <c r="BY79" s="19">
        <v>0</v>
      </c>
      <c r="BZ79" s="19">
        <v>250.85</v>
      </c>
      <c r="CA79" s="20"/>
      <c r="CB79" s="20"/>
      <c r="CC79" s="19">
        <v>8.4</v>
      </c>
      <c r="CE79" s="19">
        <v>15.92</v>
      </c>
      <c r="CF79" s="19">
        <v>8.3000000000000007</v>
      </c>
      <c r="CG79" s="19">
        <v>12.11</v>
      </c>
      <c r="CH79" s="19">
        <v>369.83</v>
      </c>
      <c r="CI79" s="19">
        <v>365.4</v>
      </c>
      <c r="CJ79" s="19">
        <v>367.62</v>
      </c>
      <c r="CK79" s="19">
        <v>9.36</v>
      </c>
      <c r="CL79" s="19">
        <v>4.76</v>
      </c>
      <c r="CM79" s="19">
        <v>7.06</v>
      </c>
      <c r="CN79" s="19">
        <v>0</v>
      </c>
      <c r="CO79" s="19">
        <v>0.36</v>
      </c>
    </row>
    <row r="80" spans="1:93" s="7" customFormat="1" ht="31.5" x14ac:dyDescent="0.25">
      <c r="A80" s="14" t="str">
        <f>"1/27"</f>
        <v>1/27</v>
      </c>
      <c r="B80" s="15" t="s">
        <v>131</v>
      </c>
      <c r="C80" s="47">
        <v>50</v>
      </c>
      <c r="D80" s="40">
        <v>7.95</v>
      </c>
      <c r="E80" s="40">
        <v>9.2200000000000006</v>
      </c>
      <c r="F80" s="40">
        <v>6.86</v>
      </c>
      <c r="G80" s="47">
        <v>141.290121</v>
      </c>
      <c r="H80" s="40">
        <v>3.06</v>
      </c>
      <c r="I80" s="40">
        <v>17.45</v>
      </c>
      <c r="J80" s="40">
        <v>0</v>
      </c>
      <c r="K80" s="40">
        <v>0</v>
      </c>
      <c r="L80" s="40">
        <v>0.45</v>
      </c>
      <c r="M80" s="40">
        <v>5.63</v>
      </c>
      <c r="N80" s="40">
        <v>0.78</v>
      </c>
      <c r="O80" s="40">
        <v>0</v>
      </c>
      <c r="P80" s="40">
        <v>0</v>
      </c>
      <c r="Q80" s="40">
        <v>0.06</v>
      </c>
      <c r="R80" s="40">
        <v>0.89</v>
      </c>
      <c r="S80" s="40">
        <v>145.11000000000001</v>
      </c>
      <c r="T80" s="40">
        <v>117.29</v>
      </c>
      <c r="U80" s="40">
        <v>8.9700000000000006</v>
      </c>
      <c r="V80" s="40">
        <v>11.93</v>
      </c>
      <c r="W80" s="40">
        <v>81.28</v>
      </c>
      <c r="X80" s="40">
        <v>1.1399999999999999</v>
      </c>
      <c r="Y80" s="40">
        <v>17.850000000000001</v>
      </c>
      <c r="Z80" s="40">
        <v>2.48</v>
      </c>
      <c r="AA80" s="40">
        <v>18.399999999999999</v>
      </c>
      <c r="AB80" s="40">
        <v>1.66</v>
      </c>
      <c r="AC80" s="40">
        <v>0.03</v>
      </c>
      <c r="AD80" s="40">
        <v>0.06</v>
      </c>
      <c r="AE80" s="40">
        <v>2.48</v>
      </c>
      <c r="AF80" s="40">
        <v>4.79</v>
      </c>
      <c r="AG80" s="40">
        <v>0.3</v>
      </c>
      <c r="AH80" s="7">
        <v>0</v>
      </c>
      <c r="AI80" s="7">
        <v>405.15</v>
      </c>
      <c r="AJ80" s="7">
        <v>321.92</v>
      </c>
      <c r="AK80" s="7">
        <v>623.23</v>
      </c>
      <c r="AL80" s="7">
        <v>803.57</v>
      </c>
      <c r="AM80" s="7">
        <v>194.31</v>
      </c>
      <c r="AN80" s="7">
        <v>353.67</v>
      </c>
      <c r="AO80" s="7">
        <v>111.94</v>
      </c>
      <c r="AP80" s="7">
        <v>339.3</v>
      </c>
      <c r="AQ80" s="7">
        <v>473.58</v>
      </c>
      <c r="AR80" s="7">
        <v>492.79</v>
      </c>
      <c r="AS80" s="7">
        <v>699.89</v>
      </c>
      <c r="AT80" s="7">
        <v>241.54</v>
      </c>
      <c r="AU80" s="7">
        <v>507.33</v>
      </c>
      <c r="AV80" s="7">
        <v>1292.73</v>
      </c>
      <c r="AW80" s="7">
        <v>81.790000000000006</v>
      </c>
      <c r="AX80" s="7">
        <v>382.17</v>
      </c>
      <c r="AY80" s="7">
        <v>358.78</v>
      </c>
      <c r="AZ80" s="7">
        <v>277.14999999999998</v>
      </c>
      <c r="BA80" s="7">
        <v>108.81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0.19</v>
      </c>
      <c r="BJ80" s="7">
        <v>0</v>
      </c>
      <c r="BK80" s="7">
        <v>0.12</v>
      </c>
      <c r="BL80" s="7">
        <v>0.01</v>
      </c>
      <c r="BM80" s="7">
        <v>0.02</v>
      </c>
      <c r="BN80" s="7">
        <v>0</v>
      </c>
      <c r="BO80" s="7">
        <v>0</v>
      </c>
      <c r="BP80" s="7">
        <v>0</v>
      </c>
      <c r="BQ80" s="7">
        <v>0.7</v>
      </c>
      <c r="BR80" s="7">
        <v>0</v>
      </c>
      <c r="BS80" s="7">
        <v>0</v>
      </c>
      <c r="BT80" s="7">
        <v>1.77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40.11</v>
      </c>
      <c r="CA80" s="16"/>
      <c r="CB80" s="16"/>
      <c r="CC80" s="7">
        <v>18.260000000000002</v>
      </c>
      <c r="CE80" s="7">
        <v>18.260000000000002</v>
      </c>
      <c r="CF80" s="7">
        <v>9.65</v>
      </c>
      <c r="CG80" s="7">
        <v>13.96</v>
      </c>
      <c r="CH80" s="7">
        <v>2109.4299999999998</v>
      </c>
      <c r="CI80" s="7">
        <v>1279.73</v>
      </c>
      <c r="CJ80" s="7">
        <v>1694.58</v>
      </c>
      <c r="CK80" s="7">
        <v>14.61</v>
      </c>
      <c r="CL80" s="7">
        <v>10.31</v>
      </c>
      <c r="CM80" s="7">
        <v>12.46</v>
      </c>
      <c r="CN80" s="7">
        <v>0</v>
      </c>
      <c r="CO80" s="7">
        <v>0.25</v>
      </c>
    </row>
    <row r="81" spans="1:93" s="8" customFormat="1" x14ac:dyDescent="0.25">
      <c r="A81" s="21"/>
      <c r="B81" s="22" t="s">
        <v>111</v>
      </c>
      <c r="C81" s="48">
        <f>SUM(C75:C80)</f>
        <v>510</v>
      </c>
      <c r="D81" s="41">
        <f t="shared" ref="D81:AG81" si="13">SUM(D75:D80)</f>
        <v>18.059999999999999</v>
      </c>
      <c r="E81" s="41">
        <f t="shared" si="13"/>
        <v>17.700000000000003</v>
      </c>
      <c r="F81" s="41">
        <f t="shared" si="13"/>
        <v>81.069999999999993</v>
      </c>
      <c r="G81" s="48">
        <f t="shared" si="13"/>
        <v>542.47531260000005</v>
      </c>
      <c r="H81" s="41">
        <f t="shared" si="13"/>
        <v>5.98</v>
      </c>
      <c r="I81" s="41">
        <f t="shared" si="13"/>
        <v>18.5</v>
      </c>
      <c r="J81" s="41">
        <f t="shared" si="13"/>
        <v>0</v>
      </c>
      <c r="K81" s="41">
        <f t="shared" si="13"/>
        <v>0</v>
      </c>
      <c r="L81" s="41">
        <f t="shared" si="13"/>
        <v>18.510000000000002</v>
      </c>
      <c r="M81" s="41">
        <f t="shared" si="13"/>
        <v>54.17</v>
      </c>
      <c r="N81" s="41">
        <f t="shared" si="13"/>
        <v>8.4</v>
      </c>
      <c r="O81" s="41">
        <f t="shared" si="13"/>
        <v>0</v>
      </c>
      <c r="P81" s="41">
        <f t="shared" si="13"/>
        <v>0</v>
      </c>
      <c r="Q81" s="41">
        <f t="shared" si="13"/>
        <v>0.58000000000000007</v>
      </c>
      <c r="R81" s="41">
        <f t="shared" si="13"/>
        <v>4.59</v>
      </c>
      <c r="S81" s="41">
        <f t="shared" si="13"/>
        <v>739.31</v>
      </c>
      <c r="T81" s="41">
        <f t="shared" si="13"/>
        <v>761.23</v>
      </c>
      <c r="U81" s="41">
        <f t="shared" si="13"/>
        <v>70.78</v>
      </c>
      <c r="V81" s="41">
        <f t="shared" si="13"/>
        <v>63.94</v>
      </c>
      <c r="W81" s="41">
        <f t="shared" si="13"/>
        <v>224.97</v>
      </c>
      <c r="X81" s="41">
        <f t="shared" si="13"/>
        <v>4.16</v>
      </c>
      <c r="Y81" s="41">
        <f t="shared" si="13"/>
        <v>25.05</v>
      </c>
      <c r="Z81" s="41">
        <f t="shared" si="13"/>
        <v>1137.6600000000001</v>
      </c>
      <c r="AA81" s="41">
        <f t="shared" si="13"/>
        <v>240.69000000000003</v>
      </c>
      <c r="AB81" s="41">
        <f t="shared" si="13"/>
        <v>4.22</v>
      </c>
      <c r="AC81" s="41">
        <f t="shared" si="13"/>
        <v>0.28000000000000003</v>
      </c>
      <c r="AD81" s="41">
        <f t="shared" si="13"/>
        <v>0.19999999999999998</v>
      </c>
      <c r="AE81" s="41">
        <f t="shared" si="13"/>
        <v>4.01</v>
      </c>
      <c r="AF81" s="41">
        <f t="shared" si="13"/>
        <v>8.39</v>
      </c>
      <c r="AG81" s="41">
        <f t="shared" si="13"/>
        <v>3.4199999999999995</v>
      </c>
      <c r="AH81" s="8">
        <v>0</v>
      </c>
      <c r="AI81" s="8">
        <v>845.81</v>
      </c>
      <c r="AJ81" s="8">
        <v>747.98</v>
      </c>
      <c r="AK81" s="8">
        <v>1336.47</v>
      </c>
      <c r="AL81" s="8">
        <v>1182.4000000000001</v>
      </c>
      <c r="AM81" s="8">
        <v>320.43</v>
      </c>
      <c r="AN81" s="8">
        <v>667.48</v>
      </c>
      <c r="AO81" s="8">
        <v>219.96</v>
      </c>
      <c r="AP81" s="8">
        <v>813.79</v>
      </c>
      <c r="AQ81" s="8">
        <v>833.88</v>
      </c>
      <c r="AR81" s="8">
        <v>1008.81</v>
      </c>
      <c r="AS81" s="8">
        <v>1268.3699999999999</v>
      </c>
      <c r="AT81" s="8">
        <v>430.99</v>
      </c>
      <c r="AU81" s="8">
        <v>879.29</v>
      </c>
      <c r="AV81" s="8">
        <v>3656.08</v>
      </c>
      <c r="AW81" s="8">
        <v>81.790000000000006</v>
      </c>
      <c r="AX81" s="8">
        <v>1084.02</v>
      </c>
      <c r="AY81" s="8">
        <v>777.79</v>
      </c>
      <c r="AZ81" s="8">
        <v>540.15</v>
      </c>
      <c r="BA81" s="8">
        <v>276.42</v>
      </c>
      <c r="BB81" s="8">
        <v>7.0000000000000007E-2</v>
      </c>
      <c r="BC81" s="8">
        <v>0.03</v>
      </c>
      <c r="BD81" s="8">
        <v>0.02</v>
      </c>
      <c r="BE81" s="8">
        <v>0.04</v>
      </c>
      <c r="BF81" s="8">
        <v>0.05</v>
      </c>
      <c r="BG81" s="8">
        <v>0.21</v>
      </c>
      <c r="BH81" s="8">
        <v>0</v>
      </c>
      <c r="BI81" s="8">
        <v>1.02</v>
      </c>
      <c r="BJ81" s="8">
        <v>0</v>
      </c>
      <c r="BK81" s="8">
        <v>0.38</v>
      </c>
      <c r="BL81" s="8">
        <v>0.02</v>
      </c>
      <c r="BM81" s="8">
        <v>0.03</v>
      </c>
      <c r="BN81" s="8">
        <v>0</v>
      </c>
      <c r="BO81" s="8">
        <v>0.04</v>
      </c>
      <c r="BP81" s="8">
        <v>7.0000000000000007E-2</v>
      </c>
      <c r="BQ81" s="8">
        <v>1.67</v>
      </c>
      <c r="BR81" s="8">
        <v>0</v>
      </c>
      <c r="BS81" s="8">
        <v>0</v>
      </c>
      <c r="BT81" s="8">
        <v>3.12</v>
      </c>
      <c r="BU81" s="8">
        <v>0.04</v>
      </c>
      <c r="BV81" s="8">
        <v>0</v>
      </c>
      <c r="BW81" s="8">
        <v>0</v>
      </c>
      <c r="BX81" s="8">
        <v>0</v>
      </c>
      <c r="BY81" s="8">
        <v>0</v>
      </c>
      <c r="BZ81" s="8">
        <v>606.4</v>
      </c>
      <c r="CA81" s="6"/>
      <c r="CB81" s="6" t="e">
        <f>$G$81/#REF!*100</f>
        <v>#REF!</v>
      </c>
      <c r="CC81" s="8">
        <v>214.66</v>
      </c>
      <c r="CE81" s="8">
        <v>90.88</v>
      </c>
      <c r="CF81" s="8">
        <v>53.06</v>
      </c>
      <c r="CG81" s="8">
        <v>71.97</v>
      </c>
      <c r="CH81" s="8">
        <v>4574.1499999999996</v>
      </c>
      <c r="CI81" s="8">
        <v>2519.6799999999998</v>
      </c>
      <c r="CJ81" s="8">
        <v>3546.91</v>
      </c>
      <c r="CK81" s="8">
        <v>112.71</v>
      </c>
      <c r="CL81" s="8">
        <v>68.400000000000006</v>
      </c>
      <c r="CM81" s="8">
        <v>90.56</v>
      </c>
      <c r="CN81" s="8">
        <v>7.5</v>
      </c>
      <c r="CO81" s="8">
        <v>1.51</v>
      </c>
    </row>
    <row r="82" spans="1:93" x14ac:dyDescent="0.25">
      <c r="B82" s="3" t="s">
        <v>112</v>
      </c>
    </row>
    <row r="83" spans="1:93" s="19" customFormat="1" x14ac:dyDescent="0.25">
      <c r="A83" s="17" t="str">
        <f>"27/10"</f>
        <v>27/10</v>
      </c>
      <c r="B83" s="18" t="s">
        <v>113</v>
      </c>
      <c r="C83" s="46">
        <v>150</v>
      </c>
      <c r="D83" s="39">
        <v>0.15</v>
      </c>
      <c r="E83" s="39">
        <v>0.04</v>
      </c>
      <c r="F83" s="39">
        <v>3.78</v>
      </c>
      <c r="G83" s="46">
        <v>15.130904999999998</v>
      </c>
      <c r="H83" s="39">
        <v>0</v>
      </c>
      <c r="I83" s="39">
        <v>0</v>
      </c>
      <c r="J83" s="39">
        <v>0</v>
      </c>
      <c r="K83" s="39">
        <v>0</v>
      </c>
      <c r="L83" s="39">
        <v>3.7</v>
      </c>
      <c r="M83" s="39">
        <v>0</v>
      </c>
      <c r="N83" s="39">
        <v>0.08</v>
      </c>
      <c r="O83" s="39">
        <v>0</v>
      </c>
      <c r="P83" s="39">
        <v>0</v>
      </c>
      <c r="Q83" s="39">
        <v>0</v>
      </c>
      <c r="R83" s="39">
        <v>0.05</v>
      </c>
      <c r="S83" s="39">
        <v>0.04</v>
      </c>
      <c r="T83" s="39">
        <v>0.11</v>
      </c>
      <c r="U83" s="39">
        <v>0.11</v>
      </c>
      <c r="V83" s="39">
        <v>0</v>
      </c>
      <c r="W83" s="39">
        <v>0</v>
      </c>
      <c r="X83" s="39">
        <v>0.01</v>
      </c>
      <c r="Y83" s="39">
        <v>0</v>
      </c>
      <c r="Z83" s="39">
        <v>0</v>
      </c>
      <c r="AA83" s="39">
        <v>0</v>
      </c>
      <c r="AB83" s="39">
        <v>0</v>
      </c>
      <c r="AC83" s="39">
        <v>0</v>
      </c>
      <c r="AD83" s="39">
        <v>0</v>
      </c>
      <c r="AE83" s="39">
        <v>0</v>
      </c>
      <c r="AF83" s="39">
        <v>0</v>
      </c>
      <c r="AG83" s="39">
        <v>0</v>
      </c>
      <c r="AH83" s="19">
        <v>0</v>
      </c>
      <c r="AI83" s="19">
        <v>0</v>
      </c>
      <c r="AJ83" s="19">
        <v>0</v>
      </c>
      <c r="AK83" s="19">
        <v>0</v>
      </c>
      <c r="AL83" s="19">
        <v>0</v>
      </c>
      <c r="AM83" s="19">
        <v>0</v>
      </c>
      <c r="AN83" s="19">
        <v>0</v>
      </c>
      <c r="AO83" s="19">
        <v>0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9">
        <v>0</v>
      </c>
      <c r="AW83" s="19">
        <v>0</v>
      </c>
      <c r="AX83" s="19">
        <v>0</v>
      </c>
      <c r="AY83" s="19">
        <v>0</v>
      </c>
      <c r="AZ83" s="19">
        <v>0</v>
      </c>
      <c r="BA83" s="19">
        <v>0</v>
      </c>
      <c r="BB83" s="19">
        <v>0</v>
      </c>
      <c r="BC83" s="19">
        <v>0</v>
      </c>
      <c r="BD83" s="19">
        <v>0</v>
      </c>
      <c r="BE83" s="19">
        <v>0</v>
      </c>
      <c r="BF83" s="19">
        <v>0</v>
      </c>
      <c r="BG83" s="19">
        <v>0</v>
      </c>
      <c r="BH83" s="19">
        <v>0</v>
      </c>
      <c r="BI83" s="19">
        <v>0</v>
      </c>
      <c r="BJ83" s="19">
        <v>0</v>
      </c>
      <c r="BK83" s="19">
        <v>0</v>
      </c>
      <c r="BL83" s="19">
        <v>0</v>
      </c>
      <c r="BM83" s="19">
        <v>0</v>
      </c>
      <c r="BN83" s="19">
        <v>0</v>
      </c>
      <c r="BO83" s="19">
        <v>0</v>
      </c>
      <c r="BP83" s="19">
        <v>0</v>
      </c>
      <c r="BQ83" s="19">
        <v>0</v>
      </c>
      <c r="BR83" s="19">
        <v>0</v>
      </c>
      <c r="BS83" s="19">
        <v>0</v>
      </c>
      <c r="BT83" s="19">
        <v>0</v>
      </c>
      <c r="BU83" s="19">
        <v>0</v>
      </c>
      <c r="BV83" s="19">
        <v>0</v>
      </c>
      <c r="BW83" s="19">
        <v>0</v>
      </c>
      <c r="BX83" s="19">
        <v>0</v>
      </c>
      <c r="BY83" s="19">
        <v>0</v>
      </c>
      <c r="BZ83" s="19">
        <v>150.07</v>
      </c>
      <c r="CA83" s="20"/>
      <c r="CB83" s="20"/>
      <c r="CC83" s="19">
        <v>0</v>
      </c>
      <c r="CE83" s="19">
        <v>3.69</v>
      </c>
      <c r="CF83" s="19">
        <v>3.69</v>
      </c>
      <c r="CG83" s="19">
        <v>3.69</v>
      </c>
      <c r="CH83" s="19">
        <v>398.25</v>
      </c>
      <c r="CI83" s="19">
        <v>156.6</v>
      </c>
      <c r="CJ83" s="19">
        <v>277.43</v>
      </c>
      <c r="CK83" s="19">
        <v>39.61</v>
      </c>
      <c r="CL83" s="19">
        <v>23.41</v>
      </c>
      <c r="CM83" s="19">
        <v>31.51</v>
      </c>
      <c r="CN83" s="19">
        <v>3.75</v>
      </c>
      <c r="CO83" s="19">
        <v>0</v>
      </c>
    </row>
    <row r="84" spans="1:93" s="59" customFormat="1" x14ac:dyDescent="0.25">
      <c r="A84" s="56" t="str">
        <f>"-"</f>
        <v>-</v>
      </c>
      <c r="B84" s="57" t="s">
        <v>106</v>
      </c>
      <c r="C84" s="46">
        <v>20</v>
      </c>
      <c r="D84" s="39">
        <v>1.2</v>
      </c>
      <c r="E84" s="39">
        <v>0.24</v>
      </c>
      <c r="F84" s="39">
        <v>8.34</v>
      </c>
      <c r="G84" s="46">
        <v>38.196000000000005</v>
      </c>
      <c r="H84" s="39">
        <v>0.04</v>
      </c>
      <c r="I84" s="39">
        <v>0</v>
      </c>
      <c r="J84" s="39">
        <v>0</v>
      </c>
      <c r="K84" s="39">
        <v>0</v>
      </c>
      <c r="L84" s="39">
        <v>0.24</v>
      </c>
      <c r="M84" s="39">
        <v>6.44</v>
      </c>
      <c r="N84" s="39">
        <v>1.66</v>
      </c>
      <c r="O84" s="39">
        <v>0</v>
      </c>
      <c r="P84" s="39">
        <v>0</v>
      </c>
      <c r="Q84" s="39">
        <v>0.2</v>
      </c>
      <c r="R84" s="39">
        <v>0.5</v>
      </c>
      <c r="S84" s="39">
        <v>122</v>
      </c>
      <c r="T84" s="39">
        <v>49</v>
      </c>
      <c r="U84" s="39">
        <v>7</v>
      </c>
      <c r="V84" s="39">
        <v>9.4</v>
      </c>
      <c r="W84" s="39">
        <v>31.6</v>
      </c>
      <c r="X84" s="39">
        <v>0.78</v>
      </c>
      <c r="Y84" s="39">
        <v>0</v>
      </c>
      <c r="Z84" s="39">
        <v>1</v>
      </c>
      <c r="AA84" s="39">
        <v>0.2</v>
      </c>
      <c r="AB84" s="39">
        <v>0.28000000000000003</v>
      </c>
      <c r="AC84" s="39">
        <v>0.04</v>
      </c>
      <c r="AD84" s="39">
        <v>0.02</v>
      </c>
      <c r="AE84" s="39">
        <v>0.14000000000000001</v>
      </c>
      <c r="AF84" s="39">
        <v>0.4</v>
      </c>
      <c r="AG84" s="39">
        <v>0</v>
      </c>
      <c r="AH84" s="59">
        <v>0</v>
      </c>
      <c r="AI84" s="59">
        <v>64.400000000000006</v>
      </c>
      <c r="AJ84" s="59">
        <v>49.6</v>
      </c>
      <c r="AK84" s="59">
        <v>85.4</v>
      </c>
      <c r="AL84" s="59">
        <v>44.6</v>
      </c>
      <c r="AM84" s="59">
        <v>18.600000000000001</v>
      </c>
      <c r="AN84" s="59">
        <v>39.6</v>
      </c>
      <c r="AO84" s="59">
        <v>16</v>
      </c>
      <c r="AP84" s="59">
        <v>74.2</v>
      </c>
      <c r="AQ84" s="59">
        <v>59.4</v>
      </c>
      <c r="AR84" s="59">
        <v>58.2</v>
      </c>
      <c r="AS84" s="59">
        <v>92.8</v>
      </c>
      <c r="AT84" s="59">
        <v>24.8</v>
      </c>
      <c r="AU84" s="59">
        <v>62</v>
      </c>
      <c r="AV84" s="59">
        <v>311.8</v>
      </c>
      <c r="AW84" s="59">
        <v>0</v>
      </c>
      <c r="AX84" s="59">
        <v>105.2</v>
      </c>
      <c r="AY84" s="59">
        <v>58.2</v>
      </c>
      <c r="AZ84" s="59">
        <v>36</v>
      </c>
      <c r="BA84" s="59">
        <v>26</v>
      </c>
      <c r="BB84" s="59">
        <v>0</v>
      </c>
      <c r="BC84" s="59">
        <v>0</v>
      </c>
      <c r="BD84" s="59">
        <v>0</v>
      </c>
      <c r="BE84" s="59">
        <v>0</v>
      </c>
      <c r="BF84" s="59">
        <v>0</v>
      </c>
      <c r="BG84" s="59">
        <v>0</v>
      </c>
      <c r="BH84" s="59">
        <v>0</v>
      </c>
      <c r="BI84" s="59">
        <v>0.03</v>
      </c>
      <c r="BJ84" s="59">
        <v>0</v>
      </c>
      <c r="BK84" s="59">
        <v>0</v>
      </c>
      <c r="BL84" s="59">
        <v>0</v>
      </c>
      <c r="BM84" s="59">
        <v>0</v>
      </c>
      <c r="BN84" s="59">
        <v>0</v>
      </c>
      <c r="BO84" s="59">
        <v>0</v>
      </c>
      <c r="BP84" s="59">
        <v>0</v>
      </c>
      <c r="BQ84" s="59">
        <v>0.02</v>
      </c>
      <c r="BR84" s="59">
        <v>0</v>
      </c>
      <c r="BS84" s="59">
        <v>0</v>
      </c>
      <c r="BT84" s="59">
        <v>0.1</v>
      </c>
      <c r="BU84" s="59">
        <v>0.02</v>
      </c>
      <c r="BV84" s="59">
        <v>0</v>
      </c>
      <c r="BW84" s="59">
        <v>0</v>
      </c>
      <c r="BX84" s="59">
        <v>0</v>
      </c>
      <c r="BY84" s="59">
        <v>0</v>
      </c>
      <c r="BZ84" s="59">
        <v>9.4</v>
      </c>
      <c r="CA84" s="60"/>
      <c r="CB84" s="60"/>
      <c r="CC84" s="59">
        <v>0.17</v>
      </c>
      <c r="CE84" s="59">
        <v>3</v>
      </c>
      <c r="CF84" s="59">
        <v>3</v>
      </c>
      <c r="CG84" s="59">
        <v>3</v>
      </c>
      <c r="CH84" s="59">
        <v>570</v>
      </c>
      <c r="CI84" s="59">
        <v>219.6</v>
      </c>
      <c r="CJ84" s="59">
        <v>394.8</v>
      </c>
      <c r="CK84" s="59">
        <v>5.7</v>
      </c>
      <c r="CL84" s="59">
        <v>4.74</v>
      </c>
      <c r="CM84" s="59">
        <v>5.22</v>
      </c>
      <c r="CN84" s="59">
        <v>0</v>
      </c>
      <c r="CO84" s="59">
        <v>0</v>
      </c>
    </row>
    <row r="85" spans="1:93" s="7" customFormat="1" x14ac:dyDescent="0.25">
      <c r="A85" s="14" t="str">
        <f>"8/5"</f>
        <v>8/5</v>
      </c>
      <c r="B85" s="15" t="s">
        <v>132</v>
      </c>
      <c r="C85" s="47">
        <v>110</v>
      </c>
      <c r="D85" s="40">
        <v>18.59</v>
      </c>
      <c r="E85" s="40">
        <v>10.56</v>
      </c>
      <c r="F85" s="40">
        <v>14.77</v>
      </c>
      <c r="G85" s="47">
        <v>230.17994725000003</v>
      </c>
      <c r="H85" s="40">
        <v>5.74</v>
      </c>
      <c r="I85" s="40">
        <v>0.72</v>
      </c>
      <c r="J85" s="40">
        <v>0</v>
      </c>
      <c r="K85" s="40">
        <v>0</v>
      </c>
      <c r="L85" s="40">
        <v>9.8800000000000008</v>
      </c>
      <c r="M85" s="40">
        <v>4.6500000000000004</v>
      </c>
      <c r="N85" s="40">
        <v>0.24</v>
      </c>
      <c r="O85" s="40">
        <v>0</v>
      </c>
      <c r="P85" s="40">
        <v>0</v>
      </c>
      <c r="Q85" s="40">
        <v>1.23</v>
      </c>
      <c r="R85" s="40">
        <v>1.1100000000000001</v>
      </c>
      <c r="S85" s="40">
        <v>43.7</v>
      </c>
      <c r="T85" s="40">
        <v>118.41</v>
      </c>
      <c r="U85" s="40">
        <v>154.77000000000001</v>
      </c>
      <c r="V85" s="40">
        <v>22.76</v>
      </c>
      <c r="W85" s="40">
        <v>202.75</v>
      </c>
      <c r="X85" s="40">
        <v>0.55000000000000004</v>
      </c>
      <c r="Y85" s="40">
        <v>60.61</v>
      </c>
      <c r="Z85" s="40">
        <v>30.49</v>
      </c>
      <c r="AA85" s="40">
        <v>69.45</v>
      </c>
      <c r="AB85" s="40">
        <v>0.83</v>
      </c>
      <c r="AC85" s="40">
        <v>0.04</v>
      </c>
      <c r="AD85" s="40">
        <v>0.25</v>
      </c>
      <c r="AE85" s="40">
        <v>0.45</v>
      </c>
      <c r="AF85" s="40">
        <v>4.33</v>
      </c>
      <c r="AG85" s="40">
        <v>0.26</v>
      </c>
      <c r="AH85" s="7">
        <v>0</v>
      </c>
      <c r="AI85" s="7">
        <v>892.84</v>
      </c>
      <c r="AJ85" s="7">
        <v>735.23</v>
      </c>
      <c r="AK85" s="7">
        <v>1367.35</v>
      </c>
      <c r="AL85" s="7">
        <v>1059.0999999999999</v>
      </c>
      <c r="AM85" s="7">
        <v>408.19</v>
      </c>
      <c r="AN85" s="7">
        <v>688.8</v>
      </c>
      <c r="AO85" s="7">
        <v>224.58</v>
      </c>
      <c r="AP85" s="7">
        <v>813.3</v>
      </c>
      <c r="AQ85" s="7">
        <v>76.87</v>
      </c>
      <c r="AR85" s="7">
        <v>87.46</v>
      </c>
      <c r="AS85" s="7">
        <v>116.98</v>
      </c>
      <c r="AT85" s="7">
        <v>473.23</v>
      </c>
      <c r="AU85" s="7">
        <v>62.79</v>
      </c>
      <c r="AV85" s="7">
        <v>360.65</v>
      </c>
      <c r="AW85" s="7">
        <v>0.59</v>
      </c>
      <c r="AX85" s="7">
        <v>105.15</v>
      </c>
      <c r="AY85" s="7">
        <v>93.22</v>
      </c>
      <c r="AZ85" s="7">
        <v>894.07</v>
      </c>
      <c r="BA85" s="7">
        <v>98.75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7.0000000000000007E-2</v>
      </c>
      <c r="BJ85" s="7">
        <v>0</v>
      </c>
      <c r="BK85" s="7">
        <v>0.04</v>
      </c>
      <c r="BL85" s="7">
        <v>0</v>
      </c>
      <c r="BM85" s="7">
        <v>0.01</v>
      </c>
      <c r="BN85" s="7">
        <v>0</v>
      </c>
      <c r="BO85" s="7">
        <v>0</v>
      </c>
      <c r="BP85" s="7">
        <v>0</v>
      </c>
      <c r="BQ85" s="7">
        <v>0.25</v>
      </c>
      <c r="BR85" s="7">
        <v>0</v>
      </c>
      <c r="BS85" s="7">
        <v>0</v>
      </c>
      <c r="BT85" s="7">
        <v>0.62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81.19</v>
      </c>
      <c r="CA85" s="16"/>
      <c r="CB85" s="16"/>
      <c r="CC85" s="7">
        <v>65.69</v>
      </c>
      <c r="CE85" s="7">
        <v>10.63</v>
      </c>
      <c r="CF85" s="7">
        <v>9.56</v>
      </c>
      <c r="CG85" s="7">
        <v>10.1</v>
      </c>
      <c r="CH85" s="7">
        <v>1004.09</v>
      </c>
      <c r="CI85" s="7">
        <v>721.58</v>
      </c>
      <c r="CJ85" s="7">
        <v>862.84</v>
      </c>
      <c r="CK85" s="7">
        <v>22.06</v>
      </c>
      <c r="CL85" s="7">
        <v>16.190000000000001</v>
      </c>
      <c r="CM85" s="7">
        <v>19.12</v>
      </c>
      <c r="CN85" s="7">
        <v>4.4000000000000004</v>
      </c>
      <c r="CO85" s="7">
        <v>0</v>
      </c>
    </row>
    <row r="86" spans="1:93" s="8" customFormat="1" x14ac:dyDescent="0.25">
      <c r="A86" s="21"/>
      <c r="B86" s="22" t="s">
        <v>115</v>
      </c>
      <c r="C86" s="48">
        <f>SUM(C83:C85)</f>
        <v>280</v>
      </c>
      <c r="D86" s="41">
        <f t="shared" ref="D86:AG86" si="14">SUM(D83:D85)</f>
        <v>19.940000000000001</v>
      </c>
      <c r="E86" s="41">
        <f t="shared" si="14"/>
        <v>10.84</v>
      </c>
      <c r="F86" s="41">
        <f t="shared" si="14"/>
        <v>26.89</v>
      </c>
      <c r="G86" s="48">
        <f t="shared" si="14"/>
        <v>283.50685225000001</v>
      </c>
      <c r="H86" s="41">
        <f t="shared" si="14"/>
        <v>5.78</v>
      </c>
      <c r="I86" s="41">
        <f t="shared" si="14"/>
        <v>0.72</v>
      </c>
      <c r="J86" s="41">
        <f t="shared" si="14"/>
        <v>0</v>
      </c>
      <c r="K86" s="41">
        <f t="shared" si="14"/>
        <v>0</v>
      </c>
      <c r="L86" s="41">
        <f t="shared" si="14"/>
        <v>13.82</v>
      </c>
      <c r="M86" s="41">
        <f t="shared" si="14"/>
        <v>11.09</v>
      </c>
      <c r="N86" s="41">
        <f t="shared" si="14"/>
        <v>1.98</v>
      </c>
      <c r="O86" s="41">
        <f t="shared" si="14"/>
        <v>0</v>
      </c>
      <c r="P86" s="41">
        <f t="shared" si="14"/>
        <v>0</v>
      </c>
      <c r="Q86" s="41">
        <f t="shared" si="14"/>
        <v>1.43</v>
      </c>
      <c r="R86" s="41">
        <f t="shared" si="14"/>
        <v>1.6600000000000001</v>
      </c>
      <c r="S86" s="41">
        <f t="shared" si="14"/>
        <v>165.74</v>
      </c>
      <c r="T86" s="41">
        <f t="shared" si="14"/>
        <v>167.51999999999998</v>
      </c>
      <c r="U86" s="41">
        <f t="shared" si="14"/>
        <v>161.88000000000002</v>
      </c>
      <c r="V86" s="41">
        <f t="shared" si="14"/>
        <v>32.160000000000004</v>
      </c>
      <c r="W86" s="41">
        <f t="shared" si="14"/>
        <v>234.35</v>
      </c>
      <c r="X86" s="41">
        <f t="shared" si="14"/>
        <v>1.34</v>
      </c>
      <c r="Y86" s="41">
        <f t="shared" si="14"/>
        <v>60.61</v>
      </c>
      <c r="Z86" s="41">
        <f t="shared" si="14"/>
        <v>31.49</v>
      </c>
      <c r="AA86" s="41">
        <f t="shared" si="14"/>
        <v>69.650000000000006</v>
      </c>
      <c r="AB86" s="41">
        <f t="shared" si="14"/>
        <v>1.1099999999999999</v>
      </c>
      <c r="AC86" s="41">
        <f t="shared" si="14"/>
        <v>0.08</v>
      </c>
      <c r="AD86" s="41">
        <f t="shared" si="14"/>
        <v>0.27</v>
      </c>
      <c r="AE86" s="41">
        <f t="shared" si="14"/>
        <v>0.59000000000000008</v>
      </c>
      <c r="AF86" s="41">
        <f t="shared" si="14"/>
        <v>4.7300000000000004</v>
      </c>
      <c r="AG86" s="41">
        <f t="shared" si="14"/>
        <v>0.26</v>
      </c>
      <c r="AH86" s="8">
        <v>0</v>
      </c>
      <c r="AI86" s="8">
        <v>892.84</v>
      </c>
      <c r="AJ86" s="8">
        <v>735.23</v>
      </c>
      <c r="AK86" s="8">
        <v>1367.35</v>
      </c>
      <c r="AL86" s="8">
        <v>1059.0999999999999</v>
      </c>
      <c r="AM86" s="8">
        <v>408.19</v>
      </c>
      <c r="AN86" s="8">
        <v>688.8</v>
      </c>
      <c r="AO86" s="8">
        <v>224.58</v>
      </c>
      <c r="AP86" s="8">
        <v>813.3</v>
      </c>
      <c r="AQ86" s="8">
        <v>76.87</v>
      </c>
      <c r="AR86" s="8">
        <v>87.46</v>
      </c>
      <c r="AS86" s="8">
        <v>116.98</v>
      </c>
      <c r="AT86" s="8">
        <v>473.23</v>
      </c>
      <c r="AU86" s="8">
        <v>62.79</v>
      </c>
      <c r="AV86" s="8">
        <v>360.65</v>
      </c>
      <c r="AW86" s="8">
        <v>0.59</v>
      </c>
      <c r="AX86" s="8">
        <v>105.15</v>
      </c>
      <c r="AY86" s="8">
        <v>93.22</v>
      </c>
      <c r="AZ86" s="8">
        <v>894.07</v>
      </c>
      <c r="BA86" s="8">
        <v>98.75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7.0000000000000007E-2</v>
      </c>
      <c r="BJ86" s="8">
        <v>0</v>
      </c>
      <c r="BK86" s="8">
        <v>0.04</v>
      </c>
      <c r="BL86" s="8">
        <v>0</v>
      </c>
      <c r="BM86" s="8">
        <v>0.01</v>
      </c>
      <c r="BN86" s="8">
        <v>0</v>
      </c>
      <c r="BO86" s="8">
        <v>0</v>
      </c>
      <c r="BP86" s="8">
        <v>0</v>
      </c>
      <c r="BQ86" s="8">
        <v>0.25</v>
      </c>
      <c r="BR86" s="8">
        <v>0</v>
      </c>
      <c r="BS86" s="8">
        <v>0</v>
      </c>
      <c r="BT86" s="8">
        <v>0.62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231.26</v>
      </c>
      <c r="CA86" s="6"/>
      <c r="CB86" s="6" t="e">
        <f>$G$86/#REF!*100</f>
        <v>#REF!</v>
      </c>
      <c r="CC86" s="8">
        <v>65.69</v>
      </c>
      <c r="CE86" s="8">
        <v>14.32</v>
      </c>
      <c r="CF86" s="8">
        <v>13.25</v>
      </c>
      <c r="CG86" s="8">
        <v>13.78</v>
      </c>
      <c r="CH86" s="8">
        <v>1402.34</v>
      </c>
      <c r="CI86" s="8">
        <v>878.18</v>
      </c>
      <c r="CJ86" s="8">
        <v>1140.26</v>
      </c>
      <c r="CK86" s="8">
        <v>61.67</v>
      </c>
      <c r="CL86" s="8">
        <v>39.590000000000003</v>
      </c>
      <c r="CM86" s="8">
        <v>50.63</v>
      </c>
      <c r="CN86" s="8">
        <v>8.15</v>
      </c>
      <c r="CO86" s="8">
        <v>0</v>
      </c>
    </row>
    <row r="87" spans="1:93" s="8" customFormat="1" x14ac:dyDescent="0.25">
      <c r="A87" s="21"/>
      <c r="B87" s="22" t="s">
        <v>116</v>
      </c>
      <c r="C87" s="48">
        <f t="shared" ref="C87:AG87" si="15">C70+C73+C81+C86</f>
        <v>1225</v>
      </c>
      <c r="D87" s="41">
        <f t="shared" si="15"/>
        <v>45.879999999999995</v>
      </c>
      <c r="E87" s="41">
        <f t="shared" si="15"/>
        <v>38.480000000000004</v>
      </c>
      <c r="F87" s="41">
        <f t="shared" si="15"/>
        <v>158.51999999999998</v>
      </c>
      <c r="G87" s="48">
        <f t="shared" si="15"/>
        <v>1144.6961388500001</v>
      </c>
      <c r="H87" s="41">
        <f t="shared" si="15"/>
        <v>17.490000000000002</v>
      </c>
      <c r="I87" s="41">
        <f t="shared" si="15"/>
        <v>19.399999999999999</v>
      </c>
      <c r="J87" s="41">
        <f t="shared" si="15"/>
        <v>0</v>
      </c>
      <c r="K87" s="41">
        <f t="shared" si="15"/>
        <v>0</v>
      </c>
      <c r="L87" s="41">
        <f t="shared" si="15"/>
        <v>55.26</v>
      </c>
      <c r="M87" s="41">
        <f t="shared" si="15"/>
        <v>90.26</v>
      </c>
      <c r="N87" s="41">
        <f t="shared" si="15"/>
        <v>13.010000000000002</v>
      </c>
      <c r="O87" s="41">
        <f t="shared" si="15"/>
        <v>0</v>
      </c>
      <c r="P87" s="41">
        <f t="shared" si="15"/>
        <v>0</v>
      </c>
      <c r="Q87" s="41">
        <f t="shared" si="15"/>
        <v>3</v>
      </c>
      <c r="R87" s="41">
        <f t="shared" si="15"/>
        <v>8.57</v>
      </c>
      <c r="S87" s="41">
        <f t="shared" si="15"/>
        <v>1255.47</v>
      </c>
      <c r="T87" s="41">
        <f t="shared" si="15"/>
        <v>1407.32</v>
      </c>
      <c r="U87" s="41">
        <f t="shared" si="15"/>
        <v>369.75</v>
      </c>
      <c r="V87" s="41">
        <f t="shared" si="15"/>
        <v>131.13</v>
      </c>
      <c r="W87" s="41">
        <f t="shared" si="15"/>
        <v>594.47</v>
      </c>
      <c r="X87" s="41">
        <f t="shared" si="15"/>
        <v>8.65</v>
      </c>
      <c r="Y87" s="41">
        <f t="shared" si="15"/>
        <v>127.56</v>
      </c>
      <c r="Z87" s="41">
        <f t="shared" si="15"/>
        <v>1229.53</v>
      </c>
      <c r="AA87" s="41">
        <f t="shared" si="15"/>
        <v>372.79000000000008</v>
      </c>
      <c r="AB87" s="41">
        <f t="shared" si="15"/>
        <v>6.48</v>
      </c>
      <c r="AC87" s="41">
        <f t="shared" si="15"/>
        <v>0.49000000000000005</v>
      </c>
      <c r="AD87" s="41">
        <f t="shared" si="15"/>
        <v>0.65</v>
      </c>
      <c r="AE87" s="41">
        <f t="shared" si="15"/>
        <v>5.6999999999999993</v>
      </c>
      <c r="AF87" s="41">
        <f t="shared" si="15"/>
        <v>15.940000000000001</v>
      </c>
      <c r="AG87" s="41">
        <f t="shared" si="15"/>
        <v>14.19</v>
      </c>
      <c r="AH87" s="8">
        <v>0</v>
      </c>
      <c r="AI87" s="8">
        <v>1976.08</v>
      </c>
      <c r="AJ87" s="8">
        <v>1716.74</v>
      </c>
      <c r="AK87" s="8">
        <v>3088.81</v>
      </c>
      <c r="AL87" s="8">
        <v>2380.25</v>
      </c>
      <c r="AM87" s="8">
        <v>803.02</v>
      </c>
      <c r="AN87" s="8">
        <v>1512.21</v>
      </c>
      <c r="AO87" s="8">
        <v>502.12</v>
      </c>
      <c r="AP87" s="8">
        <v>1887.2</v>
      </c>
      <c r="AQ87" s="8">
        <v>1085.57</v>
      </c>
      <c r="AR87" s="8">
        <v>1323.23</v>
      </c>
      <c r="AS87" s="8">
        <v>1643.83</v>
      </c>
      <c r="AT87" s="8">
        <v>1009.63</v>
      </c>
      <c r="AU87" s="8">
        <v>1124.3</v>
      </c>
      <c r="AV87" s="8">
        <v>5489.26</v>
      </c>
      <c r="AW87" s="8">
        <v>82.37</v>
      </c>
      <c r="AX87" s="8">
        <v>1667.65</v>
      </c>
      <c r="AY87" s="8">
        <v>1110.0999999999999</v>
      </c>
      <c r="AZ87" s="8">
        <v>1571.02</v>
      </c>
      <c r="BA87" s="8">
        <v>482.48</v>
      </c>
      <c r="BB87" s="8">
        <v>0.28000000000000003</v>
      </c>
      <c r="BC87" s="8">
        <v>0.13</v>
      </c>
      <c r="BD87" s="8">
        <v>7.0000000000000007E-2</v>
      </c>
      <c r="BE87" s="8">
        <v>0.16</v>
      </c>
      <c r="BF87" s="8">
        <v>0.18</v>
      </c>
      <c r="BG87" s="8">
        <v>0.82</v>
      </c>
      <c r="BH87" s="8">
        <v>0</v>
      </c>
      <c r="BI87" s="8">
        <v>2.87</v>
      </c>
      <c r="BJ87" s="8">
        <v>0</v>
      </c>
      <c r="BK87" s="8">
        <v>0.99</v>
      </c>
      <c r="BL87" s="8">
        <v>0.02</v>
      </c>
      <c r="BM87" s="8">
        <v>0.04</v>
      </c>
      <c r="BN87" s="8">
        <v>0</v>
      </c>
      <c r="BO87" s="8">
        <v>0.16</v>
      </c>
      <c r="BP87" s="8">
        <v>0.25</v>
      </c>
      <c r="BQ87" s="8">
        <v>3.64</v>
      </c>
      <c r="BR87" s="8">
        <v>0</v>
      </c>
      <c r="BS87" s="8">
        <v>0</v>
      </c>
      <c r="BT87" s="8">
        <v>4.07</v>
      </c>
      <c r="BU87" s="8">
        <v>0.05</v>
      </c>
      <c r="BV87" s="8">
        <v>0</v>
      </c>
      <c r="BW87" s="8">
        <v>0</v>
      </c>
      <c r="BX87" s="8">
        <v>0</v>
      </c>
      <c r="BY87" s="8">
        <v>0</v>
      </c>
      <c r="BZ87" s="8">
        <v>1216.8900000000001</v>
      </c>
      <c r="CA87" s="6"/>
      <c r="CB87" s="6"/>
      <c r="CC87" s="8">
        <v>332.31</v>
      </c>
      <c r="CE87" s="8">
        <v>147.61000000000001</v>
      </c>
      <c r="CF87" s="8">
        <v>86.5</v>
      </c>
      <c r="CG87" s="8">
        <v>117.06</v>
      </c>
      <c r="CH87" s="8">
        <v>9148.86</v>
      </c>
      <c r="CI87" s="8">
        <v>4829.9799999999996</v>
      </c>
      <c r="CJ87" s="8">
        <v>6989.42</v>
      </c>
      <c r="CK87" s="8">
        <v>259.22000000000003</v>
      </c>
      <c r="CL87" s="8">
        <v>154.86000000000001</v>
      </c>
      <c r="CM87" s="8">
        <v>207.04</v>
      </c>
      <c r="CN87" s="8">
        <v>23.15</v>
      </c>
      <c r="CO87" s="8">
        <v>1.89</v>
      </c>
    </row>
    <row r="89" spans="1:93" x14ac:dyDescent="0.25">
      <c r="B89" s="22" t="s">
        <v>163</v>
      </c>
    </row>
    <row r="90" spans="1:93" x14ac:dyDescent="0.25">
      <c r="B90" s="12" t="s">
        <v>96</v>
      </c>
    </row>
    <row r="91" spans="1:93" s="19" customFormat="1" x14ac:dyDescent="0.25">
      <c r="A91" s="17" t="str">
        <f>"-"</f>
        <v>-</v>
      </c>
      <c r="B91" s="18" t="s">
        <v>105</v>
      </c>
      <c r="C91" s="46">
        <v>25</v>
      </c>
      <c r="D91" s="39">
        <v>1.52</v>
      </c>
      <c r="E91" s="39">
        <v>0.15</v>
      </c>
      <c r="F91" s="39">
        <v>9.23</v>
      </c>
      <c r="G91" s="46">
        <v>45.038999999999994</v>
      </c>
      <c r="H91" s="39">
        <v>0</v>
      </c>
      <c r="I91" s="39">
        <v>0</v>
      </c>
      <c r="J91" s="39">
        <v>0</v>
      </c>
      <c r="K91" s="39">
        <v>0</v>
      </c>
      <c r="L91" s="39">
        <v>0.28000000000000003</v>
      </c>
      <c r="M91" s="39">
        <v>8.9</v>
      </c>
      <c r="N91" s="39">
        <v>0.05</v>
      </c>
      <c r="O91" s="39">
        <v>0</v>
      </c>
      <c r="P91" s="39">
        <v>0</v>
      </c>
      <c r="Q91" s="39">
        <v>0</v>
      </c>
      <c r="R91" s="39">
        <v>0.45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19">
        <v>0</v>
      </c>
      <c r="AI91" s="19">
        <v>79.819999999999993</v>
      </c>
      <c r="AJ91" s="19">
        <v>83.09</v>
      </c>
      <c r="AK91" s="19">
        <v>127.24</v>
      </c>
      <c r="AL91" s="19">
        <v>42.2</v>
      </c>
      <c r="AM91" s="19">
        <v>25.01</v>
      </c>
      <c r="AN91" s="19">
        <v>50.03</v>
      </c>
      <c r="AO91" s="19">
        <v>18.920000000000002</v>
      </c>
      <c r="AP91" s="19">
        <v>90.48</v>
      </c>
      <c r="AQ91" s="19">
        <v>56.12</v>
      </c>
      <c r="AR91" s="19">
        <v>78.3</v>
      </c>
      <c r="AS91" s="19">
        <v>64.599999999999994</v>
      </c>
      <c r="AT91" s="19">
        <v>33.93</v>
      </c>
      <c r="AU91" s="19">
        <v>60.03</v>
      </c>
      <c r="AV91" s="19">
        <v>501.99</v>
      </c>
      <c r="AW91" s="19">
        <v>0</v>
      </c>
      <c r="AX91" s="19">
        <v>163.56</v>
      </c>
      <c r="AY91" s="19">
        <v>71.12</v>
      </c>
      <c r="AZ91" s="19">
        <v>47.2</v>
      </c>
      <c r="BA91" s="19">
        <v>37.409999999999997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0.02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0.02</v>
      </c>
      <c r="BR91" s="19">
        <v>0</v>
      </c>
      <c r="BS91" s="19">
        <v>0</v>
      </c>
      <c r="BT91" s="19">
        <v>7.0000000000000007E-2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9.7799999999999994</v>
      </c>
      <c r="CA91" s="20"/>
      <c r="CB91" s="20"/>
      <c r="CC91" s="19">
        <v>0</v>
      </c>
      <c r="CE91" s="19">
        <v>0</v>
      </c>
      <c r="CF91" s="19">
        <v>0</v>
      </c>
      <c r="CG91" s="19">
        <v>0</v>
      </c>
      <c r="CH91" s="19">
        <v>570</v>
      </c>
      <c r="CI91" s="19">
        <v>219.6</v>
      </c>
      <c r="CJ91" s="19">
        <v>394.8</v>
      </c>
      <c r="CK91" s="19">
        <v>4.5599999999999996</v>
      </c>
      <c r="CL91" s="19">
        <v>4.5599999999999996</v>
      </c>
      <c r="CM91" s="19">
        <v>4.5599999999999996</v>
      </c>
      <c r="CN91" s="19">
        <v>0</v>
      </c>
      <c r="CO91" s="19">
        <v>0</v>
      </c>
    </row>
    <row r="92" spans="1:93" s="19" customFormat="1" x14ac:dyDescent="0.25">
      <c r="A92" s="17" t="str">
        <f>"4/13"</f>
        <v>4/13</v>
      </c>
      <c r="B92" s="18" t="s">
        <v>98</v>
      </c>
      <c r="C92" s="46">
        <v>10</v>
      </c>
      <c r="D92" s="39">
        <v>1.5</v>
      </c>
      <c r="E92" s="39">
        <v>2.66</v>
      </c>
      <c r="F92" s="39">
        <v>0</v>
      </c>
      <c r="G92" s="46">
        <v>30.540000000000003</v>
      </c>
      <c r="H92" s="39">
        <v>1.53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0.2</v>
      </c>
      <c r="R92" s="39">
        <v>0.43</v>
      </c>
      <c r="S92" s="39">
        <v>110</v>
      </c>
      <c r="T92" s="39">
        <v>10</v>
      </c>
      <c r="U92" s="39">
        <v>100</v>
      </c>
      <c r="V92" s="39">
        <v>5.5</v>
      </c>
      <c r="W92" s="39">
        <v>60</v>
      </c>
      <c r="X92" s="39">
        <v>7.0000000000000007E-2</v>
      </c>
      <c r="Y92" s="39">
        <v>21</v>
      </c>
      <c r="Z92" s="39">
        <v>17</v>
      </c>
      <c r="AA92" s="39">
        <v>23.8</v>
      </c>
      <c r="AB92" s="39">
        <v>0.04</v>
      </c>
      <c r="AC92" s="39">
        <v>0</v>
      </c>
      <c r="AD92" s="39">
        <v>0.04</v>
      </c>
      <c r="AE92" s="39">
        <v>0.02</v>
      </c>
      <c r="AF92" s="39">
        <v>0.68</v>
      </c>
      <c r="AG92" s="39">
        <v>7.0000000000000007E-2</v>
      </c>
      <c r="AH92" s="19">
        <v>0</v>
      </c>
      <c r="AI92" s="19">
        <v>157</v>
      </c>
      <c r="AJ92" s="19">
        <v>117</v>
      </c>
      <c r="AK92" s="19">
        <v>230</v>
      </c>
      <c r="AL92" s="19">
        <v>158</v>
      </c>
      <c r="AM92" s="19">
        <v>56</v>
      </c>
      <c r="AN92" s="19">
        <v>95</v>
      </c>
      <c r="AO92" s="19">
        <v>70</v>
      </c>
      <c r="AP92" s="19">
        <v>134</v>
      </c>
      <c r="AQ92" s="19">
        <v>76</v>
      </c>
      <c r="AR92" s="19">
        <v>87</v>
      </c>
      <c r="AS92" s="19">
        <v>156</v>
      </c>
      <c r="AT92" s="19">
        <v>70</v>
      </c>
      <c r="AU92" s="19">
        <v>51</v>
      </c>
      <c r="AV92" s="19">
        <v>517</v>
      </c>
      <c r="AW92" s="19">
        <v>0</v>
      </c>
      <c r="AX92" s="19">
        <v>273</v>
      </c>
      <c r="AY92" s="19">
        <v>129</v>
      </c>
      <c r="AZ92" s="19">
        <v>139</v>
      </c>
      <c r="BA92" s="19">
        <v>21.5</v>
      </c>
      <c r="BB92" s="19">
        <v>0</v>
      </c>
      <c r="BC92" s="19">
        <v>0.01</v>
      </c>
      <c r="BD92" s="19">
        <v>0.04</v>
      </c>
      <c r="BE92" s="19">
        <v>0.11</v>
      </c>
      <c r="BF92" s="19">
        <v>0.13</v>
      </c>
      <c r="BG92" s="19">
        <v>0.33</v>
      </c>
      <c r="BH92" s="19">
        <v>0.04</v>
      </c>
      <c r="BI92" s="19">
        <v>0.7</v>
      </c>
      <c r="BJ92" s="19">
        <v>0.01</v>
      </c>
      <c r="BK92" s="19">
        <v>0.16</v>
      </c>
      <c r="BL92" s="19">
        <v>0.01</v>
      </c>
      <c r="BM92" s="19">
        <v>0</v>
      </c>
      <c r="BN92" s="19">
        <v>0</v>
      </c>
      <c r="BO92" s="19">
        <v>0.05</v>
      </c>
      <c r="BP92" s="19">
        <v>7.0000000000000007E-2</v>
      </c>
      <c r="BQ92" s="19">
        <v>0.52</v>
      </c>
      <c r="BR92" s="19">
        <v>0</v>
      </c>
      <c r="BS92" s="19">
        <v>0</v>
      </c>
      <c r="BT92" s="19">
        <v>7.0000000000000007E-2</v>
      </c>
      <c r="BU92" s="19">
        <v>0</v>
      </c>
      <c r="BV92" s="19">
        <v>0</v>
      </c>
      <c r="BW92" s="19">
        <v>0</v>
      </c>
      <c r="BX92" s="19">
        <v>0</v>
      </c>
      <c r="BY92" s="19">
        <v>0</v>
      </c>
      <c r="BZ92" s="19">
        <v>4.08</v>
      </c>
      <c r="CA92" s="20"/>
      <c r="CB92" s="20"/>
      <c r="CC92" s="19">
        <v>23.83</v>
      </c>
      <c r="CE92" s="19">
        <v>0</v>
      </c>
      <c r="CF92" s="19">
        <v>0</v>
      </c>
      <c r="CG92" s="19">
        <v>0</v>
      </c>
      <c r="CH92" s="19">
        <v>500</v>
      </c>
      <c r="CI92" s="19">
        <v>370</v>
      </c>
      <c r="CJ92" s="19">
        <v>435</v>
      </c>
      <c r="CK92" s="19">
        <v>1.53</v>
      </c>
      <c r="CL92" s="19">
        <v>0.97</v>
      </c>
      <c r="CM92" s="19">
        <v>1.25</v>
      </c>
      <c r="CN92" s="19">
        <v>0</v>
      </c>
      <c r="CO92" s="19">
        <v>0</v>
      </c>
    </row>
    <row r="93" spans="1:93" s="19" customFormat="1" x14ac:dyDescent="0.25">
      <c r="A93" s="17" t="str">
        <f>"32/10"</f>
        <v>32/10</v>
      </c>
      <c r="B93" s="18" t="s">
        <v>133</v>
      </c>
      <c r="C93" s="46">
        <v>150</v>
      </c>
      <c r="D93" s="39">
        <v>2.95</v>
      </c>
      <c r="E93" s="39">
        <v>2.58</v>
      </c>
      <c r="F93" s="39">
        <v>10.79</v>
      </c>
      <c r="G93" s="46">
        <v>76.235255151515133</v>
      </c>
      <c r="H93" s="39">
        <v>1.28</v>
      </c>
      <c r="I93" s="39">
        <v>0</v>
      </c>
      <c r="J93" s="39">
        <v>0</v>
      </c>
      <c r="K93" s="39">
        <v>0</v>
      </c>
      <c r="L93" s="39">
        <v>10.79</v>
      </c>
      <c r="M93" s="39">
        <v>0</v>
      </c>
      <c r="N93" s="39">
        <v>0</v>
      </c>
      <c r="O93" s="39">
        <v>0</v>
      </c>
      <c r="P93" s="39">
        <v>0</v>
      </c>
      <c r="Q93" s="39">
        <v>0.08</v>
      </c>
      <c r="R93" s="39">
        <v>0.53</v>
      </c>
      <c r="S93" s="39">
        <v>37.200000000000003</v>
      </c>
      <c r="T93" s="39">
        <v>108.63</v>
      </c>
      <c r="U93" s="39">
        <v>87.52</v>
      </c>
      <c r="V93" s="39">
        <v>9.98</v>
      </c>
      <c r="W93" s="39">
        <v>62.78</v>
      </c>
      <c r="X93" s="39">
        <v>0.09</v>
      </c>
      <c r="Y93" s="39">
        <v>15</v>
      </c>
      <c r="Z93" s="39">
        <v>6.75</v>
      </c>
      <c r="AA93" s="39">
        <v>16.5</v>
      </c>
      <c r="AB93" s="39">
        <v>0</v>
      </c>
      <c r="AC93" s="39">
        <v>0.03</v>
      </c>
      <c r="AD93" s="39">
        <v>0.1</v>
      </c>
      <c r="AE93" s="39">
        <v>0.06</v>
      </c>
      <c r="AF93" s="39">
        <v>0.6</v>
      </c>
      <c r="AG93" s="39">
        <v>0.39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149.52000000000001</v>
      </c>
      <c r="CA93" s="20"/>
      <c r="CB93" s="20"/>
      <c r="CC93" s="19">
        <v>16.13</v>
      </c>
      <c r="CE93" s="19">
        <v>10.25</v>
      </c>
      <c r="CF93" s="19">
        <v>3.95</v>
      </c>
      <c r="CG93" s="19">
        <v>7.1</v>
      </c>
      <c r="CH93" s="19">
        <v>792</v>
      </c>
      <c r="CI93" s="19">
        <v>288.18</v>
      </c>
      <c r="CJ93" s="19">
        <v>540.09</v>
      </c>
      <c r="CK93" s="19">
        <v>34.020000000000003</v>
      </c>
      <c r="CL93" s="19">
        <v>16.11</v>
      </c>
      <c r="CM93" s="19">
        <v>25.07</v>
      </c>
      <c r="CN93" s="19">
        <v>7.5</v>
      </c>
      <c r="CO93" s="19">
        <v>0</v>
      </c>
    </row>
    <row r="94" spans="1:93" s="7" customFormat="1" ht="31.5" x14ac:dyDescent="0.25">
      <c r="A94" s="14" t="str">
        <f>"16/4"</f>
        <v>16/4</v>
      </c>
      <c r="B94" s="15" t="s">
        <v>134</v>
      </c>
      <c r="C94" s="47">
        <v>150</v>
      </c>
      <c r="D94" s="40">
        <v>4.9000000000000004</v>
      </c>
      <c r="E94" s="40">
        <v>4.1100000000000003</v>
      </c>
      <c r="F94" s="40">
        <v>24.46</v>
      </c>
      <c r="G94" s="47">
        <v>153.21455399999996</v>
      </c>
      <c r="H94" s="40">
        <v>2.52</v>
      </c>
      <c r="I94" s="40">
        <v>7.0000000000000007E-2</v>
      </c>
      <c r="J94" s="40">
        <v>0</v>
      </c>
      <c r="K94" s="40">
        <v>0</v>
      </c>
      <c r="L94" s="40">
        <v>5.84</v>
      </c>
      <c r="M94" s="40">
        <v>17.64</v>
      </c>
      <c r="N94" s="40">
        <v>0.98</v>
      </c>
      <c r="O94" s="40">
        <v>0</v>
      </c>
      <c r="P94" s="40">
        <v>0</v>
      </c>
      <c r="Q94" s="40">
        <v>0.06</v>
      </c>
      <c r="R94" s="40">
        <v>1.17</v>
      </c>
      <c r="S94" s="40">
        <v>178.64</v>
      </c>
      <c r="T94" s="40">
        <v>133.69</v>
      </c>
      <c r="U94" s="40">
        <v>72.42</v>
      </c>
      <c r="V94" s="40">
        <v>29.04</v>
      </c>
      <c r="W94" s="40">
        <v>108.82</v>
      </c>
      <c r="X94" s="40">
        <v>0.78</v>
      </c>
      <c r="Y94" s="40">
        <v>14.4</v>
      </c>
      <c r="Z94" s="40">
        <v>16.8</v>
      </c>
      <c r="AA94" s="40">
        <v>27.6</v>
      </c>
      <c r="AB94" s="40">
        <v>0.12</v>
      </c>
      <c r="AC94" s="40">
        <v>0.11</v>
      </c>
      <c r="AD94" s="40">
        <v>0.08</v>
      </c>
      <c r="AE94" s="40">
        <v>0.43</v>
      </c>
      <c r="AF94" s="40">
        <v>1.87</v>
      </c>
      <c r="AG94" s="40">
        <v>0.31</v>
      </c>
      <c r="AH94" s="7">
        <v>0</v>
      </c>
      <c r="AI94" s="7">
        <v>133.72</v>
      </c>
      <c r="AJ94" s="7">
        <v>122.42</v>
      </c>
      <c r="AK94" s="7">
        <v>434.73</v>
      </c>
      <c r="AL94" s="7">
        <v>82.49</v>
      </c>
      <c r="AM94" s="7">
        <v>83.95</v>
      </c>
      <c r="AN94" s="7">
        <v>114.13</v>
      </c>
      <c r="AO94" s="7">
        <v>51.97</v>
      </c>
      <c r="AP94" s="7">
        <v>164.74</v>
      </c>
      <c r="AQ94" s="7">
        <v>304.17</v>
      </c>
      <c r="AR94" s="7">
        <v>120.58</v>
      </c>
      <c r="AS94" s="7">
        <v>184.91</v>
      </c>
      <c r="AT94" s="7">
        <v>74.31</v>
      </c>
      <c r="AU94" s="7">
        <v>85.28</v>
      </c>
      <c r="AV94" s="7">
        <v>630.04</v>
      </c>
      <c r="AW94" s="7">
        <v>0</v>
      </c>
      <c r="AX94" s="7">
        <v>229.77</v>
      </c>
      <c r="AY94" s="7">
        <v>198.92</v>
      </c>
      <c r="AZ94" s="7">
        <v>116.8</v>
      </c>
      <c r="BA94" s="7">
        <v>51.04</v>
      </c>
      <c r="BB94" s="7">
        <v>7.0000000000000007E-2</v>
      </c>
      <c r="BC94" s="7">
        <v>0.03</v>
      </c>
      <c r="BD94" s="7">
        <v>0.02</v>
      </c>
      <c r="BE94" s="7">
        <v>0.04</v>
      </c>
      <c r="BF94" s="7">
        <v>0.05</v>
      </c>
      <c r="BG94" s="7">
        <v>0.21</v>
      </c>
      <c r="BH94" s="7">
        <v>0</v>
      </c>
      <c r="BI94" s="7">
        <v>0.65</v>
      </c>
      <c r="BJ94" s="7">
        <v>0</v>
      </c>
      <c r="BK94" s="7">
        <v>0.19</v>
      </c>
      <c r="BL94" s="7">
        <v>0.01</v>
      </c>
      <c r="BM94" s="7">
        <v>0</v>
      </c>
      <c r="BN94" s="7">
        <v>0</v>
      </c>
      <c r="BO94" s="7">
        <v>0.04</v>
      </c>
      <c r="BP94" s="7">
        <v>0.06</v>
      </c>
      <c r="BQ94" s="7">
        <v>0.61</v>
      </c>
      <c r="BR94" s="7">
        <v>0</v>
      </c>
      <c r="BS94" s="7">
        <v>0</v>
      </c>
      <c r="BT94" s="7">
        <v>0.57999999999999996</v>
      </c>
      <c r="BU94" s="7">
        <v>0.01</v>
      </c>
      <c r="BV94" s="7">
        <v>0</v>
      </c>
      <c r="BW94" s="7">
        <v>0</v>
      </c>
      <c r="BX94" s="7">
        <v>0</v>
      </c>
      <c r="BY94" s="7">
        <v>0</v>
      </c>
      <c r="BZ94" s="7">
        <v>124.35</v>
      </c>
      <c r="CA94" s="16"/>
      <c r="CB94" s="16"/>
      <c r="CC94" s="7">
        <v>17.2</v>
      </c>
      <c r="CE94" s="7">
        <v>31</v>
      </c>
      <c r="CF94" s="7">
        <v>15.28</v>
      </c>
      <c r="CG94" s="7">
        <v>23.14</v>
      </c>
      <c r="CH94" s="7">
        <v>2123.67</v>
      </c>
      <c r="CI94" s="7">
        <v>973.11</v>
      </c>
      <c r="CJ94" s="7">
        <v>1548.39</v>
      </c>
      <c r="CK94" s="7">
        <v>36.56</v>
      </c>
      <c r="CL94" s="7">
        <v>18.86</v>
      </c>
      <c r="CM94" s="7">
        <v>27.71</v>
      </c>
      <c r="CN94" s="7">
        <v>3</v>
      </c>
      <c r="CO94" s="7">
        <v>0.38</v>
      </c>
    </row>
    <row r="95" spans="1:93" s="8" customFormat="1" x14ac:dyDescent="0.25">
      <c r="A95" s="21"/>
      <c r="B95" s="22" t="s">
        <v>101</v>
      </c>
      <c r="C95" s="48">
        <f>SUM(C91:C94)</f>
        <v>335</v>
      </c>
      <c r="D95" s="41">
        <f t="shared" ref="D95:AG95" si="16">SUM(D91:D94)</f>
        <v>10.870000000000001</v>
      </c>
      <c r="E95" s="41">
        <f t="shared" si="16"/>
        <v>9.5</v>
      </c>
      <c r="F95" s="41">
        <f t="shared" si="16"/>
        <v>44.480000000000004</v>
      </c>
      <c r="G95" s="48">
        <f t="shared" si="16"/>
        <v>305.02880915151508</v>
      </c>
      <c r="H95" s="41">
        <f t="shared" si="16"/>
        <v>5.33</v>
      </c>
      <c r="I95" s="41">
        <f t="shared" si="16"/>
        <v>7.0000000000000007E-2</v>
      </c>
      <c r="J95" s="41">
        <f t="shared" si="16"/>
        <v>0</v>
      </c>
      <c r="K95" s="41">
        <f t="shared" si="16"/>
        <v>0</v>
      </c>
      <c r="L95" s="41">
        <f t="shared" si="16"/>
        <v>16.909999999999997</v>
      </c>
      <c r="M95" s="41">
        <f t="shared" si="16"/>
        <v>26.54</v>
      </c>
      <c r="N95" s="41">
        <f t="shared" si="16"/>
        <v>1.03</v>
      </c>
      <c r="O95" s="41">
        <f t="shared" si="16"/>
        <v>0</v>
      </c>
      <c r="P95" s="41">
        <f t="shared" si="16"/>
        <v>0</v>
      </c>
      <c r="Q95" s="41">
        <f t="shared" si="16"/>
        <v>0.34</v>
      </c>
      <c r="R95" s="41">
        <f t="shared" si="16"/>
        <v>2.58</v>
      </c>
      <c r="S95" s="41">
        <f t="shared" si="16"/>
        <v>325.83999999999997</v>
      </c>
      <c r="T95" s="41">
        <f t="shared" si="16"/>
        <v>252.32</v>
      </c>
      <c r="U95" s="41">
        <f t="shared" si="16"/>
        <v>259.94</v>
      </c>
      <c r="V95" s="41">
        <f t="shared" si="16"/>
        <v>44.519999999999996</v>
      </c>
      <c r="W95" s="41">
        <f t="shared" si="16"/>
        <v>231.6</v>
      </c>
      <c r="X95" s="41">
        <f t="shared" si="16"/>
        <v>0.94000000000000006</v>
      </c>
      <c r="Y95" s="41">
        <f t="shared" si="16"/>
        <v>50.4</v>
      </c>
      <c r="Z95" s="41">
        <f t="shared" si="16"/>
        <v>40.549999999999997</v>
      </c>
      <c r="AA95" s="41">
        <f t="shared" si="16"/>
        <v>67.900000000000006</v>
      </c>
      <c r="AB95" s="41">
        <f t="shared" si="16"/>
        <v>0.16</v>
      </c>
      <c r="AC95" s="41">
        <f t="shared" si="16"/>
        <v>0.14000000000000001</v>
      </c>
      <c r="AD95" s="41">
        <f t="shared" si="16"/>
        <v>0.22000000000000003</v>
      </c>
      <c r="AE95" s="41">
        <f t="shared" si="16"/>
        <v>0.51</v>
      </c>
      <c r="AF95" s="41">
        <f t="shared" si="16"/>
        <v>3.1500000000000004</v>
      </c>
      <c r="AG95" s="41">
        <f t="shared" si="16"/>
        <v>0.77</v>
      </c>
      <c r="AH95" s="8">
        <v>0</v>
      </c>
      <c r="AI95" s="8">
        <v>370.55</v>
      </c>
      <c r="AJ95" s="8">
        <v>322.5</v>
      </c>
      <c r="AK95" s="8">
        <v>791.97</v>
      </c>
      <c r="AL95" s="8">
        <v>282.68</v>
      </c>
      <c r="AM95" s="8">
        <v>164.96</v>
      </c>
      <c r="AN95" s="8">
        <v>259.14999999999998</v>
      </c>
      <c r="AO95" s="8">
        <v>140.9</v>
      </c>
      <c r="AP95" s="8">
        <v>389.22</v>
      </c>
      <c r="AQ95" s="8">
        <v>436.28</v>
      </c>
      <c r="AR95" s="8">
        <v>285.88</v>
      </c>
      <c r="AS95" s="8">
        <v>405.5</v>
      </c>
      <c r="AT95" s="8">
        <v>178.24</v>
      </c>
      <c r="AU95" s="8">
        <v>196.31</v>
      </c>
      <c r="AV95" s="8">
        <v>1649.03</v>
      </c>
      <c r="AW95" s="8">
        <v>0</v>
      </c>
      <c r="AX95" s="8">
        <v>666.33</v>
      </c>
      <c r="AY95" s="8">
        <v>399.05</v>
      </c>
      <c r="AZ95" s="8">
        <v>303</v>
      </c>
      <c r="BA95" s="8">
        <v>109.95</v>
      </c>
      <c r="BB95" s="8">
        <v>7.0000000000000007E-2</v>
      </c>
      <c r="BC95" s="8">
        <v>0.04</v>
      </c>
      <c r="BD95" s="8">
        <v>0.06</v>
      </c>
      <c r="BE95" s="8">
        <v>0.15</v>
      </c>
      <c r="BF95" s="8">
        <v>0.17</v>
      </c>
      <c r="BG95" s="8">
        <v>0.55000000000000004</v>
      </c>
      <c r="BH95" s="8">
        <v>0.04</v>
      </c>
      <c r="BI95" s="8">
        <v>1.36</v>
      </c>
      <c r="BJ95" s="8">
        <v>0.01</v>
      </c>
      <c r="BK95" s="8">
        <v>0.35</v>
      </c>
      <c r="BL95" s="8">
        <v>0.02</v>
      </c>
      <c r="BM95" s="8">
        <v>0</v>
      </c>
      <c r="BN95" s="8">
        <v>0</v>
      </c>
      <c r="BO95" s="8">
        <v>0.09</v>
      </c>
      <c r="BP95" s="8">
        <v>0.13</v>
      </c>
      <c r="BQ95" s="8">
        <v>1.1499999999999999</v>
      </c>
      <c r="BR95" s="8">
        <v>0</v>
      </c>
      <c r="BS95" s="8">
        <v>0</v>
      </c>
      <c r="BT95" s="8">
        <v>0.71</v>
      </c>
      <c r="BU95" s="8">
        <v>0.01</v>
      </c>
      <c r="BV95" s="8">
        <v>0</v>
      </c>
      <c r="BW95" s="8">
        <v>0</v>
      </c>
      <c r="BX95" s="8">
        <v>0</v>
      </c>
      <c r="BY95" s="8">
        <v>0</v>
      </c>
      <c r="BZ95" s="8">
        <v>287.73</v>
      </c>
      <c r="CA95" s="6"/>
      <c r="CB95" s="6" t="e">
        <f>$G$95/#REF!*100</f>
        <v>#REF!</v>
      </c>
      <c r="CC95" s="8">
        <v>57.16</v>
      </c>
      <c r="CE95" s="8">
        <v>41.25</v>
      </c>
      <c r="CF95" s="8">
        <v>19.23</v>
      </c>
      <c r="CG95" s="8">
        <v>30.24</v>
      </c>
      <c r="CH95" s="8">
        <v>3985.67</v>
      </c>
      <c r="CI95" s="8">
        <v>1850.89</v>
      </c>
      <c r="CJ95" s="8">
        <v>2918.28</v>
      </c>
      <c r="CK95" s="8">
        <v>76.67</v>
      </c>
      <c r="CL95" s="8">
        <v>40.5</v>
      </c>
      <c r="CM95" s="8">
        <v>58.58</v>
      </c>
      <c r="CN95" s="8">
        <v>10.5</v>
      </c>
      <c r="CO95" s="8">
        <v>0.38</v>
      </c>
    </row>
    <row r="96" spans="1:93" x14ac:dyDescent="0.25">
      <c r="B96" s="12" t="s">
        <v>102</v>
      </c>
    </row>
    <row r="97" spans="1:93" s="7" customFormat="1" x14ac:dyDescent="0.25">
      <c r="A97" s="14" t="str">
        <f>"-"</f>
        <v>-</v>
      </c>
      <c r="B97" s="15" t="s">
        <v>135</v>
      </c>
      <c r="C97" s="47">
        <v>100</v>
      </c>
      <c r="D97" s="40">
        <v>4.8</v>
      </c>
      <c r="E97" s="40">
        <v>2.5</v>
      </c>
      <c r="F97" s="40">
        <v>11</v>
      </c>
      <c r="G97" s="47">
        <v>86.8</v>
      </c>
      <c r="H97" s="40">
        <v>0.9</v>
      </c>
      <c r="I97" s="40">
        <v>0</v>
      </c>
      <c r="J97" s="40">
        <v>0</v>
      </c>
      <c r="K97" s="40">
        <v>0</v>
      </c>
      <c r="L97" s="40">
        <v>11</v>
      </c>
      <c r="M97" s="40">
        <v>0</v>
      </c>
      <c r="N97" s="40">
        <v>0</v>
      </c>
      <c r="O97" s="40">
        <v>0</v>
      </c>
      <c r="P97" s="40">
        <v>0</v>
      </c>
      <c r="Q97" s="40">
        <v>1.1000000000000001</v>
      </c>
      <c r="R97" s="40">
        <v>0.9</v>
      </c>
      <c r="S97" s="40">
        <v>50</v>
      </c>
      <c r="T97" s="40">
        <v>152</v>
      </c>
      <c r="U97" s="40">
        <v>124</v>
      </c>
      <c r="V97" s="40">
        <v>15</v>
      </c>
      <c r="W97" s="40">
        <v>95</v>
      </c>
      <c r="X97" s="40">
        <v>0.1</v>
      </c>
      <c r="Y97" s="40">
        <v>10</v>
      </c>
      <c r="Z97" s="40">
        <v>0</v>
      </c>
      <c r="AA97" s="40">
        <v>10</v>
      </c>
      <c r="AB97" s="40">
        <v>0</v>
      </c>
      <c r="AC97" s="40">
        <v>0.03</v>
      </c>
      <c r="AD97" s="40">
        <v>0.15</v>
      </c>
      <c r="AE97" s="40">
        <v>0.2</v>
      </c>
      <c r="AF97" s="40">
        <v>1.2</v>
      </c>
      <c r="AG97" s="40">
        <v>0.6</v>
      </c>
      <c r="AH97" s="7">
        <v>0</v>
      </c>
      <c r="AI97" s="7">
        <v>323</v>
      </c>
      <c r="AJ97" s="7">
        <v>300</v>
      </c>
      <c r="AK97" s="7">
        <v>450</v>
      </c>
      <c r="AL97" s="7">
        <v>387</v>
      </c>
      <c r="AM97" s="7">
        <v>115</v>
      </c>
      <c r="AN97" s="7">
        <v>216</v>
      </c>
      <c r="AO97" s="7">
        <v>72</v>
      </c>
      <c r="AP97" s="7">
        <v>225</v>
      </c>
      <c r="AQ97" s="7">
        <v>160</v>
      </c>
      <c r="AR97" s="7">
        <v>174</v>
      </c>
      <c r="AS97" s="7">
        <v>344</v>
      </c>
      <c r="AT97" s="7">
        <v>156</v>
      </c>
      <c r="AU97" s="7">
        <v>93</v>
      </c>
      <c r="AV97" s="7">
        <v>897</v>
      </c>
      <c r="AW97" s="7">
        <v>0</v>
      </c>
      <c r="AX97" s="7">
        <v>518</v>
      </c>
      <c r="AY97" s="7">
        <v>278</v>
      </c>
      <c r="AZ97" s="7">
        <v>242</v>
      </c>
      <c r="BA97" s="7">
        <v>50</v>
      </c>
      <c r="BB97" s="7">
        <v>0.1</v>
      </c>
      <c r="BC97" s="7">
        <v>7.0000000000000007E-2</v>
      </c>
      <c r="BD97" s="7">
        <v>0.04</v>
      </c>
      <c r="BE97" s="7">
        <v>0.08</v>
      </c>
      <c r="BF97" s="7">
        <v>0.09</v>
      </c>
      <c r="BG97" s="7">
        <v>0.45</v>
      </c>
      <c r="BH97" s="7">
        <v>0.03</v>
      </c>
      <c r="BI97" s="7">
        <v>0.56000000000000005</v>
      </c>
      <c r="BJ97" s="7">
        <v>0.02</v>
      </c>
      <c r="BK97" s="7">
        <v>0.31</v>
      </c>
      <c r="BL97" s="7">
        <v>0.04</v>
      </c>
      <c r="BM97" s="7">
        <v>0</v>
      </c>
      <c r="BN97" s="7">
        <v>0</v>
      </c>
      <c r="BO97" s="7">
        <v>0.04</v>
      </c>
      <c r="BP97" s="7">
        <v>0.08</v>
      </c>
      <c r="BQ97" s="7">
        <v>0.69</v>
      </c>
      <c r="BR97" s="7">
        <v>0.01</v>
      </c>
      <c r="BS97" s="7">
        <v>0</v>
      </c>
      <c r="BT97" s="7">
        <v>0.02</v>
      </c>
      <c r="BU97" s="7">
        <v>0.03</v>
      </c>
      <c r="BV97" s="7">
        <v>0.08</v>
      </c>
      <c r="BW97" s="7">
        <v>0</v>
      </c>
      <c r="BX97" s="7">
        <v>0</v>
      </c>
      <c r="BY97" s="7">
        <v>0</v>
      </c>
      <c r="BZ97" s="7">
        <v>86.5</v>
      </c>
      <c r="CA97" s="16"/>
      <c r="CB97" s="16"/>
      <c r="CC97" s="7">
        <v>10</v>
      </c>
      <c r="CE97" s="7">
        <v>9</v>
      </c>
      <c r="CF97" s="7">
        <v>9</v>
      </c>
      <c r="CG97" s="7">
        <v>9</v>
      </c>
      <c r="CH97" s="7">
        <v>0</v>
      </c>
      <c r="CI97" s="7">
        <v>0</v>
      </c>
      <c r="CJ97" s="7">
        <v>0</v>
      </c>
      <c r="CK97" s="7">
        <v>2</v>
      </c>
      <c r="CL97" s="7">
        <v>2</v>
      </c>
      <c r="CM97" s="7">
        <v>2</v>
      </c>
      <c r="CN97" s="7">
        <v>0</v>
      </c>
      <c r="CO97" s="7">
        <v>0</v>
      </c>
    </row>
    <row r="98" spans="1:93" s="8" customFormat="1" x14ac:dyDescent="0.25">
      <c r="A98" s="21"/>
      <c r="B98" s="22" t="s">
        <v>103</v>
      </c>
      <c r="C98" s="48">
        <f>SUM(C97)</f>
        <v>100</v>
      </c>
      <c r="D98" s="41">
        <f t="shared" ref="D98:AG98" si="17">SUM(D97)</f>
        <v>4.8</v>
      </c>
      <c r="E98" s="41">
        <f t="shared" si="17"/>
        <v>2.5</v>
      </c>
      <c r="F98" s="41">
        <f t="shared" si="17"/>
        <v>11</v>
      </c>
      <c r="G98" s="48">
        <f t="shared" si="17"/>
        <v>86.8</v>
      </c>
      <c r="H98" s="41">
        <f t="shared" si="17"/>
        <v>0.9</v>
      </c>
      <c r="I98" s="41">
        <f t="shared" si="17"/>
        <v>0</v>
      </c>
      <c r="J98" s="41">
        <f t="shared" si="17"/>
        <v>0</v>
      </c>
      <c r="K98" s="41">
        <f t="shared" si="17"/>
        <v>0</v>
      </c>
      <c r="L98" s="41">
        <f t="shared" si="17"/>
        <v>11</v>
      </c>
      <c r="M98" s="41">
        <f t="shared" si="17"/>
        <v>0</v>
      </c>
      <c r="N98" s="41">
        <f t="shared" si="17"/>
        <v>0</v>
      </c>
      <c r="O98" s="41">
        <f t="shared" si="17"/>
        <v>0</v>
      </c>
      <c r="P98" s="41">
        <f t="shared" si="17"/>
        <v>0</v>
      </c>
      <c r="Q98" s="41">
        <f t="shared" si="17"/>
        <v>1.1000000000000001</v>
      </c>
      <c r="R98" s="41">
        <f t="shared" si="17"/>
        <v>0.9</v>
      </c>
      <c r="S98" s="41">
        <f t="shared" si="17"/>
        <v>50</v>
      </c>
      <c r="T98" s="41">
        <f t="shared" si="17"/>
        <v>152</v>
      </c>
      <c r="U98" s="41">
        <f t="shared" si="17"/>
        <v>124</v>
      </c>
      <c r="V98" s="41">
        <f t="shared" si="17"/>
        <v>15</v>
      </c>
      <c r="W98" s="41">
        <f t="shared" si="17"/>
        <v>95</v>
      </c>
      <c r="X98" s="41">
        <f t="shared" si="17"/>
        <v>0.1</v>
      </c>
      <c r="Y98" s="41">
        <f t="shared" si="17"/>
        <v>10</v>
      </c>
      <c r="Z98" s="41">
        <f t="shared" si="17"/>
        <v>0</v>
      </c>
      <c r="AA98" s="41">
        <f t="shared" si="17"/>
        <v>10</v>
      </c>
      <c r="AB98" s="41">
        <f t="shared" si="17"/>
        <v>0</v>
      </c>
      <c r="AC98" s="41">
        <f t="shared" si="17"/>
        <v>0.03</v>
      </c>
      <c r="AD98" s="41">
        <f t="shared" si="17"/>
        <v>0.15</v>
      </c>
      <c r="AE98" s="41">
        <f t="shared" si="17"/>
        <v>0.2</v>
      </c>
      <c r="AF98" s="41">
        <f t="shared" si="17"/>
        <v>1.2</v>
      </c>
      <c r="AG98" s="41">
        <f t="shared" si="17"/>
        <v>0.6</v>
      </c>
      <c r="AH98" s="8">
        <v>0</v>
      </c>
      <c r="AI98" s="8">
        <v>323</v>
      </c>
      <c r="AJ98" s="8">
        <v>300</v>
      </c>
      <c r="AK98" s="8">
        <v>450</v>
      </c>
      <c r="AL98" s="8">
        <v>387</v>
      </c>
      <c r="AM98" s="8">
        <v>115</v>
      </c>
      <c r="AN98" s="8">
        <v>216</v>
      </c>
      <c r="AO98" s="8">
        <v>72</v>
      </c>
      <c r="AP98" s="8">
        <v>225</v>
      </c>
      <c r="AQ98" s="8">
        <v>160</v>
      </c>
      <c r="AR98" s="8">
        <v>174</v>
      </c>
      <c r="AS98" s="8">
        <v>344</v>
      </c>
      <c r="AT98" s="8">
        <v>156</v>
      </c>
      <c r="AU98" s="8">
        <v>93</v>
      </c>
      <c r="AV98" s="8">
        <v>897</v>
      </c>
      <c r="AW98" s="8">
        <v>0</v>
      </c>
      <c r="AX98" s="8">
        <v>518</v>
      </c>
      <c r="AY98" s="8">
        <v>278</v>
      </c>
      <c r="AZ98" s="8">
        <v>242</v>
      </c>
      <c r="BA98" s="8">
        <v>50</v>
      </c>
      <c r="BB98" s="8">
        <v>0.1</v>
      </c>
      <c r="BC98" s="8">
        <v>7.0000000000000007E-2</v>
      </c>
      <c r="BD98" s="8">
        <v>0.04</v>
      </c>
      <c r="BE98" s="8">
        <v>0.08</v>
      </c>
      <c r="BF98" s="8">
        <v>0.09</v>
      </c>
      <c r="BG98" s="8">
        <v>0.45</v>
      </c>
      <c r="BH98" s="8">
        <v>0.03</v>
      </c>
      <c r="BI98" s="8">
        <v>0.56000000000000005</v>
      </c>
      <c r="BJ98" s="8">
        <v>0.02</v>
      </c>
      <c r="BK98" s="8">
        <v>0.31</v>
      </c>
      <c r="BL98" s="8">
        <v>0.04</v>
      </c>
      <c r="BM98" s="8">
        <v>0</v>
      </c>
      <c r="BN98" s="8">
        <v>0</v>
      </c>
      <c r="BO98" s="8">
        <v>0.04</v>
      </c>
      <c r="BP98" s="8">
        <v>0.08</v>
      </c>
      <c r="BQ98" s="8">
        <v>0.69</v>
      </c>
      <c r="BR98" s="8">
        <v>0.01</v>
      </c>
      <c r="BS98" s="8">
        <v>0</v>
      </c>
      <c r="BT98" s="8">
        <v>0.02</v>
      </c>
      <c r="BU98" s="8">
        <v>0.03</v>
      </c>
      <c r="BV98" s="8">
        <v>0.08</v>
      </c>
      <c r="BW98" s="8">
        <v>0</v>
      </c>
      <c r="BX98" s="8">
        <v>0</v>
      </c>
      <c r="BY98" s="8">
        <v>0</v>
      </c>
      <c r="BZ98" s="8">
        <v>86.5</v>
      </c>
      <c r="CA98" s="6"/>
      <c r="CB98" s="6" t="e">
        <f>$G$98/#REF!*100</f>
        <v>#REF!</v>
      </c>
      <c r="CC98" s="8">
        <v>10</v>
      </c>
      <c r="CE98" s="8">
        <v>9</v>
      </c>
      <c r="CF98" s="8">
        <v>9</v>
      </c>
      <c r="CG98" s="8">
        <v>9</v>
      </c>
      <c r="CH98" s="8">
        <v>0</v>
      </c>
      <c r="CI98" s="8">
        <v>0</v>
      </c>
      <c r="CJ98" s="8">
        <v>0</v>
      </c>
      <c r="CK98" s="8">
        <v>2</v>
      </c>
      <c r="CL98" s="8">
        <v>2</v>
      </c>
      <c r="CM98" s="8">
        <v>2</v>
      </c>
      <c r="CN98" s="8">
        <v>0</v>
      </c>
      <c r="CO98" s="8">
        <v>0</v>
      </c>
    </row>
    <row r="99" spans="1:93" x14ac:dyDescent="0.25">
      <c r="B99" s="12" t="s">
        <v>104</v>
      </c>
    </row>
    <row r="100" spans="1:93" s="19" customFormat="1" x14ac:dyDescent="0.25">
      <c r="A100" s="17" t="str">
        <f>"-"</f>
        <v>-</v>
      </c>
      <c r="B100" s="18" t="s">
        <v>105</v>
      </c>
      <c r="C100" s="46">
        <v>20</v>
      </c>
      <c r="D100" s="39">
        <v>1.22</v>
      </c>
      <c r="E100" s="39">
        <v>0.12</v>
      </c>
      <c r="F100" s="39">
        <v>7.38</v>
      </c>
      <c r="G100" s="46">
        <v>36.031199999999998</v>
      </c>
      <c r="H100" s="39">
        <v>0</v>
      </c>
      <c r="I100" s="39">
        <v>0</v>
      </c>
      <c r="J100" s="39">
        <v>0</v>
      </c>
      <c r="K100" s="39">
        <v>0</v>
      </c>
      <c r="L100" s="39">
        <v>0.22</v>
      </c>
      <c r="M100" s="39">
        <v>7.12</v>
      </c>
      <c r="N100" s="39">
        <v>0.04</v>
      </c>
      <c r="O100" s="39">
        <v>0</v>
      </c>
      <c r="P100" s="39">
        <v>0</v>
      </c>
      <c r="Q100" s="39">
        <v>0</v>
      </c>
      <c r="R100" s="39">
        <v>0.36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19">
        <v>0</v>
      </c>
      <c r="AI100" s="19">
        <v>63.86</v>
      </c>
      <c r="AJ100" s="19">
        <v>66.47</v>
      </c>
      <c r="AK100" s="19">
        <v>101.79</v>
      </c>
      <c r="AL100" s="19">
        <v>33.76</v>
      </c>
      <c r="AM100" s="19">
        <v>20.010000000000002</v>
      </c>
      <c r="AN100" s="19">
        <v>40.020000000000003</v>
      </c>
      <c r="AO100" s="19">
        <v>15.14</v>
      </c>
      <c r="AP100" s="19">
        <v>72.38</v>
      </c>
      <c r="AQ100" s="19">
        <v>44.89</v>
      </c>
      <c r="AR100" s="19">
        <v>62.64</v>
      </c>
      <c r="AS100" s="19">
        <v>51.68</v>
      </c>
      <c r="AT100" s="19">
        <v>27.14</v>
      </c>
      <c r="AU100" s="19">
        <v>48.02</v>
      </c>
      <c r="AV100" s="19">
        <v>401.59</v>
      </c>
      <c r="AW100" s="19">
        <v>0</v>
      </c>
      <c r="AX100" s="19">
        <v>130.85</v>
      </c>
      <c r="AY100" s="19">
        <v>56.9</v>
      </c>
      <c r="AZ100" s="19">
        <v>37.76</v>
      </c>
      <c r="BA100" s="19">
        <v>29.93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0</v>
      </c>
      <c r="BH100" s="19">
        <v>0</v>
      </c>
      <c r="BI100" s="19">
        <v>0.02</v>
      </c>
      <c r="BJ100" s="19">
        <v>0</v>
      </c>
      <c r="BK100" s="19">
        <v>0</v>
      </c>
      <c r="BL100" s="19">
        <v>0</v>
      </c>
      <c r="BM100" s="19">
        <v>0</v>
      </c>
      <c r="BN100" s="19">
        <v>0</v>
      </c>
      <c r="BO100" s="19">
        <v>0</v>
      </c>
      <c r="BP100" s="19">
        <v>0</v>
      </c>
      <c r="BQ100" s="19">
        <v>0.01</v>
      </c>
      <c r="BR100" s="19">
        <v>0</v>
      </c>
      <c r="BS100" s="19">
        <v>0</v>
      </c>
      <c r="BT100" s="19">
        <v>0.06</v>
      </c>
      <c r="BU100" s="19">
        <v>0</v>
      </c>
      <c r="BV100" s="19">
        <v>0</v>
      </c>
      <c r="BW100" s="19">
        <v>0</v>
      </c>
      <c r="BX100" s="19">
        <v>0</v>
      </c>
      <c r="BY100" s="19">
        <v>0</v>
      </c>
      <c r="BZ100" s="19">
        <v>7.82</v>
      </c>
      <c r="CA100" s="20"/>
      <c r="CB100" s="20"/>
      <c r="CC100" s="19">
        <v>0</v>
      </c>
      <c r="CE100" s="19">
        <v>0</v>
      </c>
      <c r="CF100" s="19">
        <v>0</v>
      </c>
      <c r="CG100" s="19">
        <v>0</v>
      </c>
      <c r="CH100" s="19">
        <v>380</v>
      </c>
      <c r="CI100" s="19">
        <v>146.4</v>
      </c>
      <c r="CJ100" s="19">
        <v>263.2</v>
      </c>
      <c r="CK100" s="19">
        <v>3.04</v>
      </c>
      <c r="CL100" s="19">
        <v>3.04</v>
      </c>
      <c r="CM100" s="19">
        <v>3.04</v>
      </c>
      <c r="CN100" s="19">
        <v>0</v>
      </c>
      <c r="CO100" s="19">
        <v>0</v>
      </c>
    </row>
    <row r="101" spans="1:93" s="19" customFormat="1" x14ac:dyDescent="0.25">
      <c r="A101" s="17" t="str">
        <f>"-"</f>
        <v>-</v>
      </c>
      <c r="B101" s="18" t="s">
        <v>106</v>
      </c>
      <c r="C101" s="46">
        <v>20</v>
      </c>
      <c r="D101" s="39">
        <v>1.2</v>
      </c>
      <c r="E101" s="39">
        <v>0.24</v>
      </c>
      <c r="F101" s="39">
        <v>8.34</v>
      </c>
      <c r="G101" s="46">
        <v>38.196000000000005</v>
      </c>
      <c r="H101" s="39">
        <v>0.04</v>
      </c>
      <c r="I101" s="39">
        <v>0</v>
      </c>
      <c r="J101" s="39">
        <v>0</v>
      </c>
      <c r="K101" s="39">
        <v>0</v>
      </c>
      <c r="L101" s="39">
        <v>0.24</v>
      </c>
      <c r="M101" s="39">
        <v>6.44</v>
      </c>
      <c r="N101" s="39">
        <v>1.66</v>
      </c>
      <c r="O101" s="39">
        <v>0</v>
      </c>
      <c r="P101" s="39">
        <v>0</v>
      </c>
      <c r="Q101" s="39">
        <v>0.2</v>
      </c>
      <c r="R101" s="39">
        <v>0.5</v>
      </c>
      <c r="S101" s="39">
        <v>122</v>
      </c>
      <c r="T101" s="39">
        <v>49</v>
      </c>
      <c r="U101" s="39">
        <v>7</v>
      </c>
      <c r="V101" s="39">
        <v>9.4</v>
      </c>
      <c r="W101" s="39">
        <v>31.6</v>
      </c>
      <c r="X101" s="39">
        <v>0.78</v>
      </c>
      <c r="Y101" s="39">
        <v>0</v>
      </c>
      <c r="Z101" s="39">
        <v>1</v>
      </c>
      <c r="AA101" s="39">
        <v>0.2</v>
      </c>
      <c r="AB101" s="39">
        <v>0.28000000000000003</v>
      </c>
      <c r="AC101" s="39">
        <v>0.04</v>
      </c>
      <c r="AD101" s="39">
        <v>0.02</v>
      </c>
      <c r="AE101" s="39">
        <v>0.14000000000000001</v>
      </c>
      <c r="AF101" s="39">
        <v>0.4</v>
      </c>
      <c r="AG101" s="39">
        <v>0</v>
      </c>
      <c r="AH101" s="19">
        <v>0</v>
      </c>
      <c r="AI101" s="19">
        <v>64.400000000000006</v>
      </c>
      <c r="AJ101" s="19">
        <v>49.6</v>
      </c>
      <c r="AK101" s="19">
        <v>85.4</v>
      </c>
      <c r="AL101" s="19">
        <v>44.6</v>
      </c>
      <c r="AM101" s="19">
        <v>18.600000000000001</v>
      </c>
      <c r="AN101" s="19">
        <v>39.6</v>
      </c>
      <c r="AO101" s="19">
        <v>16</v>
      </c>
      <c r="AP101" s="19">
        <v>74.2</v>
      </c>
      <c r="AQ101" s="19">
        <v>59.4</v>
      </c>
      <c r="AR101" s="19">
        <v>58.2</v>
      </c>
      <c r="AS101" s="19">
        <v>92.8</v>
      </c>
      <c r="AT101" s="19">
        <v>24.8</v>
      </c>
      <c r="AU101" s="19">
        <v>62</v>
      </c>
      <c r="AV101" s="19">
        <v>311.8</v>
      </c>
      <c r="AW101" s="19">
        <v>0</v>
      </c>
      <c r="AX101" s="19">
        <v>105.2</v>
      </c>
      <c r="AY101" s="19">
        <v>58.2</v>
      </c>
      <c r="AZ101" s="19">
        <v>36</v>
      </c>
      <c r="BA101" s="19">
        <v>26</v>
      </c>
      <c r="BB101" s="19">
        <v>0</v>
      </c>
      <c r="BC101" s="19">
        <v>0</v>
      </c>
      <c r="BD101" s="19">
        <v>0</v>
      </c>
      <c r="BE101" s="19">
        <v>0</v>
      </c>
      <c r="BF101" s="19">
        <v>0</v>
      </c>
      <c r="BG101" s="19">
        <v>0</v>
      </c>
      <c r="BH101" s="19">
        <v>0</v>
      </c>
      <c r="BI101" s="19">
        <v>0.03</v>
      </c>
      <c r="BJ101" s="19">
        <v>0</v>
      </c>
      <c r="BK101" s="19">
        <v>0</v>
      </c>
      <c r="BL101" s="19">
        <v>0</v>
      </c>
      <c r="BM101" s="19">
        <v>0</v>
      </c>
      <c r="BN101" s="19">
        <v>0</v>
      </c>
      <c r="BO101" s="19">
        <v>0</v>
      </c>
      <c r="BP101" s="19">
        <v>0</v>
      </c>
      <c r="BQ101" s="19">
        <v>0.02</v>
      </c>
      <c r="BR101" s="19">
        <v>0</v>
      </c>
      <c r="BS101" s="19">
        <v>0</v>
      </c>
      <c r="BT101" s="19">
        <v>0.1</v>
      </c>
      <c r="BU101" s="19">
        <v>0.02</v>
      </c>
      <c r="BV101" s="19">
        <v>0</v>
      </c>
      <c r="BW101" s="19">
        <v>0</v>
      </c>
      <c r="BX101" s="19">
        <v>0</v>
      </c>
      <c r="BY101" s="19">
        <v>0</v>
      </c>
      <c r="BZ101" s="19">
        <v>9.4</v>
      </c>
      <c r="CA101" s="20"/>
      <c r="CB101" s="20"/>
      <c r="CC101" s="19">
        <v>0.17</v>
      </c>
      <c r="CE101" s="19">
        <v>3</v>
      </c>
      <c r="CF101" s="19">
        <v>3</v>
      </c>
      <c r="CG101" s="19">
        <v>3</v>
      </c>
      <c r="CH101" s="19">
        <v>570</v>
      </c>
      <c r="CI101" s="19">
        <v>219.6</v>
      </c>
      <c r="CJ101" s="19">
        <v>394.8</v>
      </c>
      <c r="CK101" s="19">
        <v>5.7</v>
      </c>
      <c r="CL101" s="19">
        <v>4.74</v>
      </c>
      <c r="CM101" s="19">
        <v>5.22</v>
      </c>
      <c r="CN101" s="19">
        <v>0</v>
      </c>
      <c r="CO101" s="19">
        <v>0</v>
      </c>
    </row>
    <row r="102" spans="1:93" s="19" customFormat="1" x14ac:dyDescent="0.25">
      <c r="A102" s="17" t="str">
        <f>"3/10"</f>
        <v>3/10</v>
      </c>
      <c r="B102" s="18" t="s">
        <v>122</v>
      </c>
      <c r="C102" s="46">
        <v>150</v>
      </c>
      <c r="D102" s="39">
        <v>0.12</v>
      </c>
      <c r="E102" s="39">
        <v>0.12</v>
      </c>
      <c r="F102" s="39">
        <v>14.39</v>
      </c>
      <c r="G102" s="46">
        <v>56.075610000000005</v>
      </c>
      <c r="H102" s="39">
        <v>0.03</v>
      </c>
      <c r="I102" s="39">
        <v>0</v>
      </c>
      <c r="J102" s="39">
        <v>0</v>
      </c>
      <c r="K102" s="39">
        <v>0</v>
      </c>
      <c r="L102" s="39">
        <v>13.65</v>
      </c>
      <c r="M102" s="39">
        <v>0.23</v>
      </c>
      <c r="N102" s="39">
        <v>0.51</v>
      </c>
      <c r="O102" s="39">
        <v>0</v>
      </c>
      <c r="P102" s="39">
        <v>0</v>
      </c>
      <c r="Q102" s="39">
        <v>0.24</v>
      </c>
      <c r="R102" s="39">
        <v>0.16</v>
      </c>
      <c r="S102" s="39">
        <v>7.83</v>
      </c>
      <c r="T102" s="39">
        <v>82.9</v>
      </c>
      <c r="U102" s="39">
        <v>4.9800000000000004</v>
      </c>
      <c r="V102" s="39">
        <v>2.57</v>
      </c>
      <c r="W102" s="39">
        <v>3.07</v>
      </c>
      <c r="X102" s="39">
        <v>0.67</v>
      </c>
      <c r="Y102" s="39">
        <v>0</v>
      </c>
      <c r="Z102" s="39">
        <v>8.1</v>
      </c>
      <c r="AA102" s="39">
        <v>1.5</v>
      </c>
      <c r="AB102" s="39">
        <v>0.06</v>
      </c>
      <c r="AC102" s="39">
        <v>0.01</v>
      </c>
      <c r="AD102" s="39">
        <v>0.01</v>
      </c>
      <c r="AE102" s="39">
        <v>0.08</v>
      </c>
      <c r="AF102" s="39">
        <v>0.12</v>
      </c>
      <c r="AG102" s="39">
        <v>1.2</v>
      </c>
      <c r="AH102" s="19">
        <v>0</v>
      </c>
      <c r="AI102" s="19">
        <v>3.53</v>
      </c>
      <c r="AJ102" s="19">
        <v>3.82</v>
      </c>
      <c r="AK102" s="19">
        <v>5.59</v>
      </c>
      <c r="AL102" s="19">
        <v>5.29</v>
      </c>
      <c r="AM102" s="19">
        <v>0.88</v>
      </c>
      <c r="AN102" s="19">
        <v>3.23</v>
      </c>
      <c r="AO102" s="19">
        <v>0.88</v>
      </c>
      <c r="AP102" s="19">
        <v>2.65</v>
      </c>
      <c r="AQ102" s="19">
        <v>5</v>
      </c>
      <c r="AR102" s="19">
        <v>2.94</v>
      </c>
      <c r="AS102" s="19">
        <v>22.93</v>
      </c>
      <c r="AT102" s="19">
        <v>2.06</v>
      </c>
      <c r="AU102" s="19">
        <v>4.12</v>
      </c>
      <c r="AV102" s="19">
        <v>12.35</v>
      </c>
      <c r="AW102" s="19">
        <v>0</v>
      </c>
      <c r="AX102" s="19">
        <v>3.82</v>
      </c>
      <c r="AY102" s="19">
        <v>4.7</v>
      </c>
      <c r="AZ102" s="19">
        <v>1.76</v>
      </c>
      <c r="BA102" s="19">
        <v>1.47</v>
      </c>
      <c r="BB102" s="19">
        <v>0</v>
      </c>
      <c r="BC102" s="19">
        <v>0</v>
      </c>
      <c r="BD102" s="19">
        <v>0</v>
      </c>
      <c r="BE102" s="19">
        <v>0</v>
      </c>
      <c r="BF102" s="19">
        <v>0</v>
      </c>
      <c r="BG102" s="19">
        <v>0</v>
      </c>
      <c r="BH102" s="19">
        <v>0</v>
      </c>
      <c r="BI102" s="19">
        <v>0</v>
      </c>
      <c r="BJ102" s="19">
        <v>0</v>
      </c>
      <c r="BK102" s="19">
        <v>0</v>
      </c>
      <c r="BL102" s="19">
        <v>0</v>
      </c>
      <c r="BM102" s="19">
        <v>0</v>
      </c>
      <c r="BN102" s="19">
        <v>0</v>
      </c>
      <c r="BO102" s="19">
        <v>0</v>
      </c>
      <c r="BP102" s="19">
        <v>0</v>
      </c>
      <c r="BQ102" s="19">
        <v>0</v>
      </c>
      <c r="BR102" s="19">
        <v>0</v>
      </c>
      <c r="BS102" s="19">
        <v>0</v>
      </c>
      <c r="BT102" s="19">
        <v>0</v>
      </c>
      <c r="BU102" s="19">
        <v>0</v>
      </c>
      <c r="BV102" s="19">
        <v>0</v>
      </c>
      <c r="BW102" s="19">
        <v>0</v>
      </c>
      <c r="BX102" s="19">
        <v>0</v>
      </c>
      <c r="BY102" s="19">
        <v>0</v>
      </c>
      <c r="BZ102" s="19">
        <v>183.4</v>
      </c>
      <c r="CA102" s="20"/>
      <c r="CB102" s="20"/>
      <c r="CC102" s="19">
        <v>1.35</v>
      </c>
      <c r="CE102" s="19">
        <v>4.5</v>
      </c>
      <c r="CF102" s="19">
        <v>4.5</v>
      </c>
      <c r="CG102" s="19">
        <v>4.5</v>
      </c>
      <c r="CH102" s="19">
        <v>432</v>
      </c>
      <c r="CI102" s="19">
        <v>208.98</v>
      </c>
      <c r="CJ102" s="19">
        <v>320.49</v>
      </c>
      <c r="CK102" s="19">
        <v>41.2</v>
      </c>
      <c r="CL102" s="19">
        <v>24.19</v>
      </c>
      <c r="CM102" s="19">
        <v>32.700000000000003</v>
      </c>
      <c r="CN102" s="19">
        <v>11.25</v>
      </c>
      <c r="CO102" s="19">
        <v>0</v>
      </c>
    </row>
    <row r="103" spans="1:93" s="19" customFormat="1" ht="31.5" x14ac:dyDescent="0.25">
      <c r="A103" s="17" t="str">
        <f>"32/1"</f>
        <v>32/1</v>
      </c>
      <c r="B103" s="18" t="s">
        <v>136</v>
      </c>
      <c r="C103" s="46">
        <v>30</v>
      </c>
      <c r="D103" s="39">
        <v>0.41</v>
      </c>
      <c r="E103" s="39">
        <v>1.79</v>
      </c>
      <c r="F103" s="39">
        <v>2.7</v>
      </c>
      <c r="G103" s="46">
        <v>26.959243751999995</v>
      </c>
      <c r="H103" s="39">
        <v>0.23</v>
      </c>
      <c r="I103" s="39">
        <v>1.17</v>
      </c>
      <c r="J103" s="39">
        <v>0</v>
      </c>
      <c r="K103" s="39">
        <v>0</v>
      </c>
      <c r="L103" s="39">
        <v>2.02</v>
      </c>
      <c r="M103" s="39">
        <v>0.03</v>
      </c>
      <c r="N103" s="39">
        <v>0.65</v>
      </c>
      <c r="O103" s="39">
        <v>0</v>
      </c>
      <c r="P103" s="39">
        <v>0</v>
      </c>
      <c r="Q103" s="39">
        <v>0.03</v>
      </c>
      <c r="R103" s="39">
        <v>0.44</v>
      </c>
      <c r="S103" s="39">
        <v>66.94</v>
      </c>
      <c r="T103" s="39">
        <v>67.010000000000005</v>
      </c>
      <c r="U103" s="39">
        <v>10.220000000000001</v>
      </c>
      <c r="V103" s="39">
        <v>5.79</v>
      </c>
      <c r="W103" s="39">
        <v>11.4</v>
      </c>
      <c r="X103" s="39">
        <v>0.37</v>
      </c>
      <c r="Y103" s="39">
        <v>0</v>
      </c>
      <c r="Z103" s="39">
        <v>2.4700000000000002</v>
      </c>
      <c r="AA103" s="39">
        <v>0.59</v>
      </c>
      <c r="AB103" s="39">
        <v>0.82</v>
      </c>
      <c r="AC103" s="39">
        <v>0</v>
      </c>
      <c r="AD103" s="39">
        <v>0.01</v>
      </c>
      <c r="AE103" s="39">
        <v>0.04</v>
      </c>
      <c r="AF103" s="39">
        <v>0.12</v>
      </c>
      <c r="AG103" s="39">
        <v>0.57999999999999996</v>
      </c>
      <c r="AH103" s="19">
        <v>0</v>
      </c>
      <c r="AI103" s="19">
        <v>14.64</v>
      </c>
      <c r="AJ103" s="19">
        <v>16.57</v>
      </c>
      <c r="AK103" s="19">
        <v>18.510000000000002</v>
      </c>
      <c r="AL103" s="19">
        <v>25.41</v>
      </c>
      <c r="AM103" s="19">
        <v>5.52</v>
      </c>
      <c r="AN103" s="19">
        <v>14.64</v>
      </c>
      <c r="AO103" s="19">
        <v>3.59</v>
      </c>
      <c r="AP103" s="19">
        <v>12.43</v>
      </c>
      <c r="AQ103" s="19">
        <v>11.05</v>
      </c>
      <c r="AR103" s="19">
        <v>20.16</v>
      </c>
      <c r="AS103" s="19">
        <v>90.6</v>
      </c>
      <c r="AT103" s="19">
        <v>3.87</v>
      </c>
      <c r="AU103" s="19">
        <v>10.5</v>
      </c>
      <c r="AV103" s="19">
        <v>75.69</v>
      </c>
      <c r="AW103" s="19">
        <v>0</v>
      </c>
      <c r="AX103" s="19">
        <v>12.98</v>
      </c>
      <c r="AY103" s="19">
        <v>17.399999999999999</v>
      </c>
      <c r="AZ103" s="19">
        <v>13.81</v>
      </c>
      <c r="BA103" s="19">
        <v>4.1399999999999997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0.11</v>
      </c>
      <c r="BJ103" s="19">
        <v>0</v>
      </c>
      <c r="BK103" s="19">
        <v>7.0000000000000007E-2</v>
      </c>
      <c r="BL103" s="19">
        <v>0.01</v>
      </c>
      <c r="BM103" s="19">
        <v>0.01</v>
      </c>
      <c r="BN103" s="19">
        <v>0</v>
      </c>
      <c r="BO103" s="19">
        <v>0</v>
      </c>
      <c r="BP103" s="19">
        <v>0</v>
      </c>
      <c r="BQ103" s="19">
        <v>0.42</v>
      </c>
      <c r="BR103" s="19">
        <v>0</v>
      </c>
      <c r="BS103" s="19">
        <v>0</v>
      </c>
      <c r="BT103" s="19">
        <v>1.04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25.52</v>
      </c>
      <c r="CA103" s="20"/>
      <c r="CB103" s="20"/>
      <c r="CC103" s="19">
        <v>0.41</v>
      </c>
      <c r="CE103" s="19">
        <v>13.58</v>
      </c>
      <c r="CF103" s="19">
        <v>8.49</v>
      </c>
      <c r="CG103" s="19">
        <v>11.04</v>
      </c>
      <c r="CH103" s="19">
        <v>427.16</v>
      </c>
      <c r="CI103" s="19">
        <v>102.19</v>
      </c>
      <c r="CJ103" s="19">
        <v>264.68</v>
      </c>
      <c r="CK103" s="19">
        <v>2.0499999999999998</v>
      </c>
      <c r="CL103" s="19">
        <v>1.3</v>
      </c>
      <c r="CM103" s="19">
        <v>1.67</v>
      </c>
      <c r="CN103" s="19">
        <v>0</v>
      </c>
      <c r="CO103" s="19">
        <v>0.15</v>
      </c>
    </row>
    <row r="104" spans="1:93" s="19" customFormat="1" ht="31.5" x14ac:dyDescent="0.25">
      <c r="A104" s="17" t="str">
        <f>"14/2"</f>
        <v>14/2</v>
      </c>
      <c r="B104" s="18" t="s">
        <v>137</v>
      </c>
      <c r="C104" s="46">
        <v>150</v>
      </c>
      <c r="D104" s="39">
        <v>2.04</v>
      </c>
      <c r="E104" s="39">
        <v>6.36</v>
      </c>
      <c r="F104" s="39">
        <v>10.119999999999999</v>
      </c>
      <c r="G104" s="46">
        <v>104.95035449999999</v>
      </c>
      <c r="H104" s="39">
        <v>1.56</v>
      </c>
      <c r="I104" s="39">
        <v>1.95</v>
      </c>
      <c r="J104" s="39">
        <v>0</v>
      </c>
      <c r="K104" s="39">
        <v>0</v>
      </c>
      <c r="L104" s="39">
        <v>1.28</v>
      </c>
      <c r="M104" s="39">
        <v>7.92</v>
      </c>
      <c r="N104" s="39">
        <v>0.93</v>
      </c>
      <c r="O104" s="39">
        <v>0</v>
      </c>
      <c r="P104" s="39">
        <v>0</v>
      </c>
      <c r="Q104" s="39">
        <v>0.12</v>
      </c>
      <c r="R104" s="39">
        <v>1.53</v>
      </c>
      <c r="S104" s="39">
        <v>352.38</v>
      </c>
      <c r="T104" s="39">
        <v>248.06</v>
      </c>
      <c r="U104" s="39">
        <v>10.24</v>
      </c>
      <c r="V104" s="39">
        <v>13.87</v>
      </c>
      <c r="W104" s="39">
        <v>34.57</v>
      </c>
      <c r="X104" s="39">
        <v>0.51</v>
      </c>
      <c r="Y104" s="39">
        <v>0</v>
      </c>
      <c r="Z104" s="39">
        <v>583.67999999999995</v>
      </c>
      <c r="AA104" s="39">
        <v>121.44</v>
      </c>
      <c r="AB104" s="39">
        <v>1.41</v>
      </c>
      <c r="AC104" s="39">
        <v>7.0000000000000007E-2</v>
      </c>
      <c r="AD104" s="39">
        <v>0.05</v>
      </c>
      <c r="AE104" s="39">
        <v>0.56000000000000005</v>
      </c>
      <c r="AF104" s="39">
        <v>1.04</v>
      </c>
      <c r="AG104" s="39">
        <v>3.9</v>
      </c>
      <c r="AH104" s="19">
        <v>0</v>
      </c>
      <c r="AI104" s="19">
        <v>26.26</v>
      </c>
      <c r="AJ104" s="19">
        <v>31.02</v>
      </c>
      <c r="AK104" s="19">
        <v>66.89</v>
      </c>
      <c r="AL104" s="19">
        <v>35.65</v>
      </c>
      <c r="AM104" s="19">
        <v>13.09</v>
      </c>
      <c r="AN104" s="19">
        <v>30.01</v>
      </c>
      <c r="AO104" s="19">
        <v>13.99</v>
      </c>
      <c r="AP104" s="19">
        <v>35.450000000000003</v>
      </c>
      <c r="AQ104" s="19">
        <v>57.56</v>
      </c>
      <c r="AR104" s="19">
        <v>81.98</v>
      </c>
      <c r="AS104" s="19">
        <v>55.56</v>
      </c>
      <c r="AT104" s="19">
        <v>14.05</v>
      </c>
      <c r="AU104" s="19">
        <v>27.44</v>
      </c>
      <c r="AV104" s="19">
        <v>168.93</v>
      </c>
      <c r="AW104" s="19">
        <v>0</v>
      </c>
      <c r="AX104" s="19">
        <v>37.229999999999997</v>
      </c>
      <c r="AY104" s="19">
        <v>33.020000000000003</v>
      </c>
      <c r="AZ104" s="19">
        <v>25.27</v>
      </c>
      <c r="BA104" s="19">
        <v>11.25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0.2</v>
      </c>
      <c r="BJ104" s="19">
        <v>0</v>
      </c>
      <c r="BK104" s="19">
        <v>0.12</v>
      </c>
      <c r="BL104" s="19">
        <v>0.01</v>
      </c>
      <c r="BM104" s="19">
        <v>0.02</v>
      </c>
      <c r="BN104" s="19">
        <v>0</v>
      </c>
      <c r="BO104" s="19">
        <v>0</v>
      </c>
      <c r="BP104" s="19">
        <v>0</v>
      </c>
      <c r="BQ104" s="19">
        <v>0.7</v>
      </c>
      <c r="BR104" s="19">
        <v>0</v>
      </c>
      <c r="BS104" s="19">
        <v>0</v>
      </c>
      <c r="BT104" s="19">
        <v>1.86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149.94</v>
      </c>
      <c r="CA104" s="20"/>
      <c r="CB104" s="20"/>
      <c r="CC104" s="19">
        <v>97.28</v>
      </c>
      <c r="CE104" s="19">
        <v>49.25</v>
      </c>
      <c r="CF104" s="19">
        <v>27.54</v>
      </c>
      <c r="CG104" s="19">
        <v>38.39</v>
      </c>
      <c r="CH104" s="19">
        <v>694.26</v>
      </c>
      <c r="CI104" s="19">
        <v>394.27</v>
      </c>
      <c r="CJ104" s="19">
        <v>544.26</v>
      </c>
      <c r="CK104" s="19">
        <v>38.31</v>
      </c>
      <c r="CL104" s="19">
        <v>18.54</v>
      </c>
      <c r="CM104" s="19">
        <v>28.42</v>
      </c>
      <c r="CN104" s="19">
        <v>0</v>
      </c>
      <c r="CO104" s="19">
        <v>0.9</v>
      </c>
    </row>
    <row r="105" spans="1:93" s="19" customFormat="1" x14ac:dyDescent="0.25">
      <c r="A105" s="17" t="str">
        <f>"3/4"</f>
        <v>3/4</v>
      </c>
      <c r="B105" s="18" t="s">
        <v>138</v>
      </c>
      <c r="C105" s="46">
        <v>120</v>
      </c>
      <c r="D105" s="39">
        <v>3.65</v>
      </c>
      <c r="E105" s="39">
        <v>3.08</v>
      </c>
      <c r="F105" s="39">
        <v>19.07</v>
      </c>
      <c r="G105" s="46">
        <v>113.7864084</v>
      </c>
      <c r="H105" s="39">
        <v>1.59</v>
      </c>
      <c r="I105" s="39">
        <v>7.0000000000000007E-2</v>
      </c>
      <c r="J105" s="39">
        <v>0</v>
      </c>
      <c r="K105" s="39">
        <v>0</v>
      </c>
      <c r="L105" s="39">
        <v>0.44</v>
      </c>
      <c r="M105" s="39">
        <v>15.47</v>
      </c>
      <c r="N105" s="39">
        <v>3.16</v>
      </c>
      <c r="O105" s="39">
        <v>0</v>
      </c>
      <c r="P105" s="39">
        <v>0</v>
      </c>
      <c r="Q105" s="39">
        <v>0</v>
      </c>
      <c r="R105" s="39">
        <v>0.84</v>
      </c>
      <c r="S105" s="39">
        <v>116.29</v>
      </c>
      <c r="T105" s="39">
        <v>111.52</v>
      </c>
      <c r="U105" s="39">
        <v>7.47</v>
      </c>
      <c r="V105" s="39">
        <v>55.92</v>
      </c>
      <c r="W105" s="39">
        <v>82.53</v>
      </c>
      <c r="X105" s="39">
        <v>1.92</v>
      </c>
      <c r="Y105" s="39">
        <v>12</v>
      </c>
      <c r="Z105" s="39">
        <v>10.75</v>
      </c>
      <c r="AA105" s="39">
        <v>14.09</v>
      </c>
      <c r="AB105" s="39">
        <v>0.27</v>
      </c>
      <c r="AC105" s="39">
        <v>0.11</v>
      </c>
      <c r="AD105" s="39">
        <v>0.06</v>
      </c>
      <c r="AE105" s="39">
        <v>1.05</v>
      </c>
      <c r="AF105" s="39">
        <v>2.12</v>
      </c>
      <c r="AG105" s="39">
        <v>0</v>
      </c>
      <c r="AH105" s="19">
        <v>0</v>
      </c>
      <c r="AI105" s="19">
        <v>171.23</v>
      </c>
      <c r="AJ105" s="19">
        <v>133.74</v>
      </c>
      <c r="AK105" s="19">
        <v>216.88</v>
      </c>
      <c r="AL105" s="19">
        <v>154.03</v>
      </c>
      <c r="AM105" s="19">
        <v>92.7</v>
      </c>
      <c r="AN105" s="19">
        <v>116.63</v>
      </c>
      <c r="AO105" s="19">
        <v>53.13</v>
      </c>
      <c r="AP105" s="19">
        <v>171.8</v>
      </c>
      <c r="AQ105" s="19">
        <v>168.17</v>
      </c>
      <c r="AR105" s="19">
        <v>323.45999999999998</v>
      </c>
      <c r="AS105" s="19">
        <v>319.18</v>
      </c>
      <c r="AT105" s="19">
        <v>87.47</v>
      </c>
      <c r="AU105" s="19">
        <v>208.15</v>
      </c>
      <c r="AV105" s="19">
        <v>655.33000000000004</v>
      </c>
      <c r="AW105" s="19">
        <v>0</v>
      </c>
      <c r="AX105" s="19">
        <v>145.47</v>
      </c>
      <c r="AY105" s="19">
        <v>176.19</v>
      </c>
      <c r="AZ105" s="19">
        <v>125.13</v>
      </c>
      <c r="BA105" s="19">
        <v>95.37</v>
      </c>
      <c r="BB105" s="19">
        <v>0.08</v>
      </c>
      <c r="BC105" s="19">
        <v>0.04</v>
      </c>
      <c r="BD105" s="19">
        <v>0.02</v>
      </c>
      <c r="BE105" s="19">
        <v>0.04</v>
      </c>
      <c r="BF105" s="19">
        <v>0.05</v>
      </c>
      <c r="BG105" s="19">
        <v>0.24</v>
      </c>
      <c r="BH105" s="19">
        <v>0</v>
      </c>
      <c r="BI105" s="19">
        <v>0.8</v>
      </c>
      <c r="BJ105" s="19">
        <v>0</v>
      </c>
      <c r="BK105" s="19">
        <v>0.21</v>
      </c>
      <c r="BL105" s="19">
        <v>0</v>
      </c>
      <c r="BM105" s="19">
        <v>0</v>
      </c>
      <c r="BN105" s="19">
        <v>0</v>
      </c>
      <c r="BO105" s="19">
        <v>0.05</v>
      </c>
      <c r="BP105" s="19">
        <v>7.0000000000000007E-2</v>
      </c>
      <c r="BQ105" s="19">
        <v>0.84</v>
      </c>
      <c r="BR105" s="19">
        <v>0.01</v>
      </c>
      <c r="BS105" s="19">
        <v>0</v>
      </c>
      <c r="BT105" s="19">
        <v>0.33</v>
      </c>
      <c r="BU105" s="19">
        <v>0.03</v>
      </c>
      <c r="BV105" s="19">
        <v>0</v>
      </c>
      <c r="BW105" s="19">
        <v>0</v>
      </c>
      <c r="BX105" s="19">
        <v>0</v>
      </c>
      <c r="BY105" s="19">
        <v>0</v>
      </c>
      <c r="BZ105" s="19">
        <v>100.87</v>
      </c>
      <c r="CA105" s="20"/>
      <c r="CB105" s="20"/>
      <c r="CC105" s="19">
        <v>13.79</v>
      </c>
      <c r="CE105" s="19">
        <v>18.760000000000002</v>
      </c>
      <c r="CF105" s="19">
        <v>11.15</v>
      </c>
      <c r="CG105" s="19">
        <v>14.96</v>
      </c>
      <c r="CH105" s="19">
        <v>1575.42</v>
      </c>
      <c r="CI105" s="19">
        <v>764.22</v>
      </c>
      <c r="CJ105" s="19">
        <v>1169.82</v>
      </c>
      <c r="CK105" s="19">
        <v>35.770000000000003</v>
      </c>
      <c r="CL105" s="19">
        <v>22.6</v>
      </c>
      <c r="CM105" s="19">
        <v>29.18</v>
      </c>
      <c r="CN105" s="19">
        <v>0</v>
      </c>
      <c r="CO105" s="19">
        <v>0.3</v>
      </c>
    </row>
    <row r="106" spans="1:93" s="7" customFormat="1" x14ac:dyDescent="0.25">
      <c r="A106" s="14" t="str">
        <f>"2/9"</f>
        <v>2/9</v>
      </c>
      <c r="B106" s="15" t="s">
        <v>139</v>
      </c>
      <c r="C106" s="47">
        <v>50</v>
      </c>
      <c r="D106" s="40">
        <v>5.82</v>
      </c>
      <c r="E106" s="40">
        <v>5.59</v>
      </c>
      <c r="F106" s="40">
        <v>1.22</v>
      </c>
      <c r="G106" s="47">
        <v>78.405800000000013</v>
      </c>
      <c r="H106" s="40">
        <v>2.23</v>
      </c>
      <c r="I106" s="40">
        <v>0.03</v>
      </c>
      <c r="J106" s="40">
        <v>0</v>
      </c>
      <c r="K106" s="40">
        <v>0</v>
      </c>
      <c r="L106" s="40">
        <v>0.12</v>
      </c>
      <c r="M106" s="40">
        <v>1.02</v>
      </c>
      <c r="N106" s="40">
        <v>0.08</v>
      </c>
      <c r="O106" s="40">
        <v>0</v>
      </c>
      <c r="P106" s="40">
        <v>0</v>
      </c>
      <c r="Q106" s="40">
        <v>0</v>
      </c>
      <c r="R106" s="40">
        <v>0.56000000000000005</v>
      </c>
      <c r="S106" s="40">
        <v>72.739999999999995</v>
      </c>
      <c r="T106" s="40">
        <v>39.04</v>
      </c>
      <c r="U106" s="40">
        <v>5.9</v>
      </c>
      <c r="V106" s="40">
        <v>4.9800000000000004</v>
      </c>
      <c r="W106" s="40">
        <v>41.6</v>
      </c>
      <c r="X106" s="40">
        <v>0.47</v>
      </c>
      <c r="Y106" s="40">
        <v>15.08</v>
      </c>
      <c r="Z106" s="40">
        <v>7.95</v>
      </c>
      <c r="AA106" s="40">
        <v>31.59</v>
      </c>
      <c r="AB106" s="40">
        <v>0.21</v>
      </c>
      <c r="AC106" s="40">
        <v>0.02</v>
      </c>
      <c r="AD106" s="40">
        <v>0.03</v>
      </c>
      <c r="AE106" s="40">
        <v>2.14</v>
      </c>
      <c r="AF106" s="40">
        <v>4.37</v>
      </c>
      <c r="AG106" s="40">
        <v>0.22</v>
      </c>
      <c r="AH106" s="7">
        <v>0</v>
      </c>
      <c r="AI106" s="7">
        <v>279.23</v>
      </c>
      <c r="AJ106" s="7">
        <v>221.54</v>
      </c>
      <c r="AK106" s="7">
        <v>450.33</v>
      </c>
      <c r="AL106" s="7">
        <v>494.88</v>
      </c>
      <c r="AM106" s="7">
        <v>148.54</v>
      </c>
      <c r="AN106" s="7">
        <v>270.31</v>
      </c>
      <c r="AO106" s="7">
        <v>92.91</v>
      </c>
      <c r="AP106" s="7">
        <v>238.33</v>
      </c>
      <c r="AQ106" s="7">
        <v>363.26</v>
      </c>
      <c r="AR106" s="7">
        <v>386.11</v>
      </c>
      <c r="AS106" s="7">
        <v>511.79</v>
      </c>
      <c r="AT106" s="7">
        <v>154.08000000000001</v>
      </c>
      <c r="AU106" s="7">
        <v>431.68</v>
      </c>
      <c r="AV106" s="7">
        <v>844.9</v>
      </c>
      <c r="AW106" s="7">
        <v>46.89</v>
      </c>
      <c r="AX106" s="7">
        <v>286.05</v>
      </c>
      <c r="AY106" s="7">
        <v>274.2</v>
      </c>
      <c r="AZ106" s="7">
        <v>202.97</v>
      </c>
      <c r="BA106" s="7">
        <v>72.39</v>
      </c>
      <c r="BB106" s="7">
        <v>0.03</v>
      </c>
      <c r="BC106" s="7">
        <v>0.01</v>
      </c>
      <c r="BD106" s="7">
        <v>0.01</v>
      </c>
      <c r="BE106" s="7">
        <v>0.02</v>
      </c>
      <c r="BF106" s="7">
        <v>0.02</v>
      </c>
      <c r="BG106" s="7">
        <v>0.09</v>
      </c>
      <c r="BH106" s="7">
        <v>0</v>
      </c>
      <c r="BI106" s="7">
        <v>0.25</v>
      </c>
      <c r="BJ106" s="7">
        <v>0</v>
      </c>
      <c r="BK106" s="7">
        <v>0.08</v>
      </c>
      <c r="BL106" s="7">
        <v>0</v>
      </c>
      <c r="BM106" s="7">
        <v>0</v>
      </c>
      <c r="BN106" s="7">
        <v>0</v>
      </c>
      <c r="BO106" s="7">
        <v>0.02</v>
      </c>
      <c r="BP106" s="7">
        <v>0.03</v>
      </c>
      <c r="BQ106" s="7">
        <v>0.2</v>
      </c>
      <c r="BR106" s="7">
        <v>0</v>
      </c>
      <c r="BS106" s="7">
        <v>0</v>
      </c>
      <c r="BT106" s="7">
        <v>0.02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50.54</v>
      </c>
      <c r="CA106" s="16"/>
      <c r="CB106" s="16"/>
      <c r="CC106" s="7">
        <v>16.399999999999999</v>
      </c>
      <c r="CE106" s="7">
        <v>18.41</v>
      </c>
      <c r="CF106" s="7">
        <v>9.17</v>
      </c>
      <c r="CG106" s="7">
        <v>13.79</v>
      </c>
      <c r="CH106" s="7">
        <v>1701.19</v>
      </c>
      <c r="CI106" s="7">
        <v>1051.77</v>
      </c>
      <c r="CJ106" s="7">
        <v>1376.48</v>
      </c>
      <c r="CK106" s="7">
        <v>19.309999999999999</v>
      </c>
      <c r="CL106" s="7">
        <v>12.75</v>
      </c>
      <c r="CM106" s="7">
        <v>16.05</v>
      </c>
      <c r="CN106" s="7">
        <v>0</v>
      </c>
      <c r="CO106" s="7">
        <v>0.25</v>
      </c>
    </row>
    <row r="107" spans="1:93" s="8" customFormat="1" x14ac:dyDescent="0.25">
      <c r="A107" s="21"/>
      <c r="B107" s="22" t="s">
        <v>111</v>
      </c>
      <c r="C107" s="48">
        <f>SUM(C100:C106)</f>
        <v>540</v>
      </c>
      <c r="D107" s="41">
        <f t="shared" ref="D107:AG107" si="18">SUM(D100:D106)</f>
        <v>14.46</v>
      </c>
      <c r="E107" s="41">
        <f t="shared" si="18"/>
        <v>17.3</v>
      </c>
      <c r="F107" s="41">
        <f t="shared" si="18"/>
        <v>63.22</v>
      </c>
      <c r="G107" s="48">
        <f t="shared" si="18"/>
        <v>454.40461665199996</v>
      </c>
      <c r="H107" s="41">
        <f t="shared" si="18"/>
        <v>5.68</v>
      </c>
      <c r="I107" s="41">
        <f t="shared" si="18"/>
        <v>3.2199999999999998</v>
      </c>
      <c r="J107" s="41">
        <f t="shared" si="18"/>
        <v>0</v>
      </c>
      <c r="K107" s="41">
        <f t="shared" si="18"/>
        <v>0</v>
      </c>
      <c r="L107" s="41">
        <f t="shared" si="18"/>
        <v>17.970000000000002</v>
      </c>
      <c r="M107" s="41">
        <f t="shared" si="18"/>
        <v>38.230000000000004</v>
      </c>
      <c r="N107" s="41">
        <f t="shared" si="18"/>
        <v>7.03</v>
      </c>
      <c r="O107" s="41">
        <f t="shared" si="18"/>
        <v>0</v>
      </c>
      <c r="P107" s="41">
        <f t="shared" si="18"/>
        <v>0</v>
      </c>
      <c r="Q107" s="41">
        <f t="shared" si="18"/>
        <v>0.59</v>
      </c>
      <c r="R107" s="41">
        <f t="shared" si="18"/>
        <v>4.3900000000000006</v>
      </c>
      <c r="S107" s="41">
        <f t="shared" si="18"/>
        <v>738.18</v>
      </c>
      <c r="T107" s="41">
        <f t="shared" si="18"/>
        <v>597.53</v>
      </c>
      <c r="U107" s="41">
        <f t="shared" si="18"/>
        <v>45.81</v>
      </c>
      <c r="V107" s="41">
        <f t="shared" si="18"/>
        <v>92.530000000000015</v>
      </c>
      <c r="W107" s="41">
        <f t="shared" si="18"/>
        <v>204.77</v>
      </c>
      <c r="X107" s="41">
        <f t="shared" si="18"/>
        <v>4.72</v>
      </c>
      <c r="Y107" s="41">
        <f t="shared" si="18"/>
        <v>27.08</v>
      </c>
      <c r="Z107" s="41">
        <f t="shared" si="18"/>
        <v>613.95000000000005</v>
      </c>
      <c r="AA107" s="41">
        <f t="shared" si="18"/>
        <v>169.41</v>
      </c>
      <c r="AB107" s="41">
        <f t="shared" si="18"/>
        <v>3.05</v>
      </c>
      <c r="AC107" s="41">
        <f t="shared" si="18"/>
        <v>0.25</v>
      </c>
      <c r="AD107" s="41">
        <f t="shared" si="18"/>
        <v>0.18</v>
      </c>
      <c r="AE107" s="41">
        <f t="shared" si="18"/>
        <v>4.01</v>
      </c>
      <c r="AF107" s="41">
        <f t="shared" si="18"/>
        <v>8.17</v>
      </c>
      <c r="AG107" s="41">
        <f t="shared" si="18"/>
        <v>5.8999999999999995</v>
      </c>
      <c r="AH107" s="8">
        <v>0</v>
      </c>
      <c r="AI107" s="8">
        <v>623.14</v>
      </c>
      <c r="AJ107" s="8">
        <v>522.76</v>
      </c>
      <c r="AK107" s="8">
        <v>945.39</v>
      </c>
      <c r="AL107" s="8">
        <v>793.62</v>
      </c>
      <c r="AM107" s="8">
        <v>299.33999999999997</v>
      </c>
      <c r="AN107" s="8">
        <v>514.44000000000005</v>
      </c>
      <c r="AO107" s="8">
        <v>195.63</v>
      </c>
      <c r="AP107" s="8">
        <v>607.24</v>
      </c>
      <c r="AQ107" s="8">
        <v>709.32</v>
      </c>
      <c r="AR107" s="8">
        <v>935.5</v>
      </c>
      <c r="AS107" s="8">
        <v>1144.54</v>
      </c>
      <c r="AT107" s="8">
        <v>313.45999999999998</v>
      </c>
      <c r="AU107" s="8">
        <v>791.91</v>
      </c>
      <c r="AV107" s="8">
        <v>2470.58</v>
      </c>
      <c r="AW107" s="8">
        <v>46.89</v>
      </c>
      <c r="AX107" s="8">
        <v>721.6</v>
      </c>
      <c r="AY107" s="8">
        <v>620.62</v>
      </c>
      <c r="AZ107" s="8">
        <v>442.7</v>
      </c>
      <c r="BA107" s="8">
        <v>240.55</v>
      </c>
      <c r="BB107" s="8">
        <v>0.11</v>
      </c>
      <c r="BC107" s="8">
        <v>0.05</v>
      </c>
      <c r="BD107" s="8">
        <v>0.03</v>
      </c>
      <c r="BE107" s="8">
        <v>0.06</v>
      </c>
      <c r="BF107" s="8">
        <v>7.0000000000000007E-2</v>
      </c>
      <c r="BG107" s="8">
        <v>0.33</v>
      </c>
      <c r="BH107" s="8">
        <v>0</v>
      </c>
      <c r="BI107" s="8">
        <v>1.4</v>
      </c>
      <c r="BJ107" s="8">
        <v>0</v>
      </c>
      <c r="BK107" s="8">
        <v>0.48</v>
      </c>
      <c r="BL107" s="8">
        <v>0.02</v>
      </c>
      <c r="BM107" s="8">
        <v>0.03</v>
      </c>
      <c r="BN107" s="8">
        <v>0</v>
      </c>
      <c r="BO107" s="8">
        <v>0.06</v>
      </c>
      <c r="BP107" s="8">
        <v>0.11</v>
      </c>
      <c r="BQ107" s="8">
        <v>2.2000000000000002</v>
      </c>
      <c r="BR107" s="8">
        <v>0.01</v>
      </c>
      <c r="BS107" s="8">
        <v>0</v>
      </c>
      <c r="BT107" s="8">
        <v>3.4</v>
      </c>
      <c r="BU107" s="8">
        <v>0.05</v>
      </c>
      <c r="BV107" s="8">
        <v>0</v>
      </c>
      <c r="BW107" s="8">
        <v>0</v>
      </c>
      <c r="BX107" s="8">
        <v>0</v>
      </c>
      <c r="BY107" s="8">
        <v>0</v>
      </c>
      <c r="BZ107" s="8">
        <v>527.49</v>
      </c>
      <c r="CA107" s="6"/>
      <c r="CB107" s="6" t="e">
        <f>$G$107/#REF!*100</f>
        <v>#REF!</v>
      </c>
      <c r="CC107" s="8">
        <v>129.4</v>
      </c>
      <c r="CE107" s="8">
        <v>107.5</v>
      </c>
      <c r="CF107" s="8">
        <v>63.85</v>
      </c>
      <c r="CG107" s="8">
        <v>85.67</v>
      </c>
      <c r="CH107" s="8">
        <v>5780.02</v>
      </c>
      <c r="CI107" s="8">
        <v>2887.43</v>
      </c>
      <c r="CJ107" s="8">
        <v>4333.7299999999996</v>
      </c>
      <c r="CK107" s="8">
        <v>145.38</v>
      </c>
      <c r="CL107" s="8">
        <v>87.15</v>
      </c>
      <c r="CM107" s="8">
        <v>116.29</v>
      </c>
      <c r="CN107" s="8">
        <v>11.25</v>
      </c>
      <c r="CO107" s="8">
        <v>1.6</v>
      </c>
    </row>
    <row r="108" spans="1:93" x14ac:dyDescent="0.25">
      <c r="B108" s="3" t="s">
        <v>112</v>
      </c>
    </row>
    <row r="109" spans="1:93" s="19" customFormat="1" x14ac:dyDescent="0.25">
      <c r="A109" s="56" t="s">
        <v>170</v>
      </c>
      <c r="B109" s="57" t="s">
        <v>140</v>
      </c>
      <c r="C109" s="58">
        <v>70</v>
      </c>
      <c r="D109" s="39">
        <v>5.44</v>
      </c>
      <c r="E109" s="39">
        <v>7.73</v>
      </c>
      <c r="F109" s="39">
        <v>38.65</v>
      </c>
      <c r="G109" s="46">
        <v>244.05666502000003</v>
      </c>
      <c r="H109" s="39">
        <v>5.41</v>
      </c>
      <c r="I109" s="39">
        <v>0.23</v>
      </c>
      <c r="J109" s="39">
        <v>0</v>
      </c>
      <c r="K109" s="39">
        <v>0</v>
      </c>
      <c r="L109" s="39">
        <v>9.08</v>
      </c>
      <c r="M109" s="39">
        <v>28.11</v>
      </c>
      <c r="N109" s="39">
        <v>1.45</v>
      </c>
      <c r="O109" s="39">
        <v>0</v>
      </c>
      <c r="P109" s="39">
        <v>0</v>
      </c>
      <c r="Q109" s="39">
        <v>0.02</v>
      </c>
      <c r="R109" s="39">
        <v>0.96</v>
      </c>
      <c r="S109" s="39">
        <v>176.81</v>
      </c>
      <c r="T109" s="39">
        <v>81.459999999999994</v>
      </c>
      <c r="U109" s="39">
        <v>33.75</v>
      </c>
      <c r="V109" s="39">
        <v>9.2100000000000009</v>
      </c>
      <c r="W109" s="39">
        <v>55.05</v>
      </c>
      <c r="X109" s="39">
        <v>0.55000000000000004</v>
      </c>
      <c r="Y109" s="39">
        <v>27.9</v>
      </c>
      <c r="Z109" s="39">
        <v>26.91</v>
      </c>
      <c r="AA109" s="39">
        <v>52.17</v>
      </c>
      <c r="AB109" s="39">
        <v>0.8</v>
      </c>
      <c r="AC109" s="39">
        <v>0.06</v>
      </c>
      <c r="AD109" s="39">
        <v>0.05</v>
      </c>
      <c r="AE109" s="39">
        <v>0.48</v>
      </c>
      <c r="AF109" s="39">
        <v>1.61</v>
      </c>
      <c r="AG109" s="39">
        <v>0.11</v>
      </c>
      <c r="AH109" s="59">
        <v>0</v>
      </c>
      <c r="AI109" s="59">
        <v>213.74</v>
      </c>
      <c r="AJ109" s="59">
        <v>194.06</v>
      </c>
      <c r="AK109" s="59">
        <v>363.13</v>
      </c>
      <c r="AL109" s="59">
        <v>122.37</v>
      </c>
      <c r="AM109" s="59">
        <v>70.5</v>
      </c>
      <c r="AN109" s="59">
        <v>143.31</v>
      </c>
      <c r="AO109" s="59">
        <v>48.51</v>
      </c>
      <c r="AP109" s="59">
        <v>223.28</v>
      </c>
      <c r="AQ109" s="59">
        <v>152.28</v>
      </c>
      <c r="AR109" s="59">
        <v>180.77</v>
      </c>
      <c r="AS109" s="59">
        <v>163.57</v>
      </c>
      <c r="AT109" s="59">
        <v>93.72</v>
      </c>
      <c r="AU109" s="59">
        <v>158.55000000000001</v>
      </c>
      <c r="AV109" s="59">
        <v>1353.11</v>
      </c>
      <c r="AW109" s="59">
        <v>2.2999999999999998</v>
      </c>
      <c r="AX109" s="59">
        <v>425.26</v>
      </c>
      <c r="AY109" s="59">
        <v>224.98</v>
      </c>
      <c r="AZ109" s="59">
        <v>115.67</v>
      </c>
      <c r="BA109" s="59">
        <v>88.47</v>
      </c>
      <c r="BB109" s="59">
        <v>0.25</v>
      </c>
      <c r="BC109" s="59">
        <v>0.11</v>
      </c>
      <c r="BD109" s="59">
        <v>0.06</v>
      </c>
      <c r="BE109" s="59">
        <v>0.14000000000000001</v>
      </c>
      <c r="BF109" s="59">
        <v>0.16</v>
      </c>
      <c r="BG109" s="59">
        <v>0.73</v>
      </c>
      <c r="BH109" s="59">
        <v>0</v>
      </c>
      <c r="BI109" s="59">
        <v>2.09</v>
      </c>
      <c r="BJ109" s="59">
        <v>0</v>
      </c>
      <c r="BK109" s="59">
        <v>0.63</v>
      </c>
      <c r="BL109" s="59">
        <v>0</v>
      </c>
      <c r="BM109" s="59">
        <v>0</v>
      </c>
      <c r="BN109" s="59">
        <v>0</v>
      </c>
      <c r="BO109" s="59">
        <v>0.14000000000000001</v>
      </c>
      <c r="BP109" s="59">
        <v>0.22</v>
      </c>
      <c r="BQ109" s="59">
        <v>1.7</v>
      </c>
      <c r="BR109" s="59">
        <v>0</v>
      </c>
      <c r="BS109" s="59">
        <v>0</v>
      </c>
      <c r="BT109" s="59">
        <v>0.31</v>
      </c>
      <c r="BU109" s="59">
        <v>0.02</v>
      </c>
      <c r="BV109" s="59">
        <v>0</v>
      </c>
      <c r="BW109" s="59">
        <v>0</v>
      </c>
      <c r="BX109" s="59">
        <v>0</v>
      </c>
      <c r="BY109" s="59">
        <v>0</v>
      </c>
      <c r="BZ109" s="59">
        <v>28.57</v>
      </c>
      <c r="CA109" s="60"/>
      <c r="CB109" s="60"/>
      <c r="CC109" s="59">
        <v>32.380000000000003</v>
      </c>
      <c r="CD109" s="59"/>
      <c r="CE109" s="59">
        <v>20.02</v>
      </c>
      <c r="CF109" s="59">
        <v>9.8000000000000007</v>
      </c>
      <c r="CG109" s="59">
        <v>14.91</v>
      </c>
      <c r="CH109" s="59">
        <v>1135.57</v>
      </c>
      <c r="CI109" s="59">
        <v>398.9</v>
      </c>
      <c r="CJ109" s="59">
        <v>767.24</v>
      </c>
      <c r="CK109" s="59">
        <v>10.199999999999999</v>
      </c>
      <c r="CL109" s="59">
        <v>4.99</v>
      </c>
      <c r="CM109" s="59">
        <v>8.0500000000000007</v>
      </c>
      <c r="CN109" s="59">
        <v>4.2</v>
      </c>
      <c r="CO109" s="59">
        <v>0.42</v>
      </c>
    </row>
    <row r="110" spans="1:93" s="19" customFormat="1" x14ac:dyDescent="0.25">
      <c r="A110" s="17" t="str">
        <f>"-"</f>
        <v>-</v>
      </c>
      <c r="B110" s="57" t="s">
        <v>184</v>
      </c>
      <c r="C110" s="46">
        <v>150</v>
      </c>
      <c r="D110" s="39">
        <v>0.75</v>
      </c>
      <c r="E110" s="39">
        <v>0.15</v>
      </c>
      <c r="F110" s="39">
        <v>15.45</v>
      </c>
      <c r="G110" s="46">
        <v>64.859999999999985</v>
      </c>
      <c r="H110" s="39">
        <v>0</v>
      </c>
      <c r="I110" s="39">
        <v>0</v>
      </c>
      <c r="J110" s="39">
        <v>0</v>
      </c>
      <c r="K110" s="39">
        <v>0</v>
      </c>
      <c r="L110" s="39">
        <v>14.85</v>
      </c>
      <c r="M110" s="39">
        <v>0.3</v>
      </c>
      <c r="N110" s="39">
        <v>0.3</v>
      </c>
      <c r="O110" s="39">
        <v>0</v>
      </c>
      <c r="P110" s="39">
        <v>0</v>
      </c>
      <c r="Q110" s="39">
        <v>0.75</v>
      </c>
      <c r="R110" s="39">
        <v>0.45</v>
      </c>
      <c r="S110" s="39">
        <v>9</v>
      </c>
      <c r="T110" s="39">
        <v>180</v>
      </c>
      <c r="U110" s="39">
        <v>10.5</v>
      </c>
      <c r="V110" s="39">
        <v>6</v>
      </c>
      <c r="W110" s="39">
        <v>10.5</v>
      </c>
      <c r="X110" s="39">
        <v>2.1</v>
      </c>
      <c r="Y110" s="39">
        <v>0</v>
      </c>
      <c r="Z110" s="39">
        <v>0</v>
      </c>
      <c r="AA110" s="39">
        <v>0</v>
      </c>
      <c r="AB110" s="39">
        <v>0.15</v>
      </c>
      <c r="AC110" s="39">
        <v>0.02</v>
      </c>
      <c r="AD110" s="39">
        <v>0.02</v>
      </c>
      <c r="AE110" s="39">
        <v>0.15</v>
      </c>
      <c r="AF110" s="39">
        <v>0.3</v>
      </c>
      <c r="AG110" s="39">
        <v>3</v>
      </c>
      <c r="AH110" s="19">
        <v>0.3</v>
      </c>
      <c r="AI110" s="19">
        <v>12</v>
      </c>
      <c r="AJ110" s="19">
        <v>15</v>
      </c>
      <c r="AK110" s="19">
        <v>21</v>
      </c>
      <c r="AL110" s="19">
        <v>21</v>
      </c>
      <c r="AM110" s="19">
        <v>3</v>
      </c>
      <c r="AN110" s="19">
        <v>12</v>
      </c>
      <c r="AO110" s="19">
        <v>3</v>
      </c>
      <c r="AP110" s="19">
        <v>10.5</v>
      </c>
      <c r="AQ110" s="19">
        <v>19.5</v>
      </c>
      <c r="AR110" s="19">
        <v>12</v>
      </c>
      <c r="AS110" s="19">
        <v>87</v>
      </c>
      <c r="AT110" s="19">
        <v>7.5</v>
      </c>
      <c r="AU110" s="19">
        <v>16.5</v>
      </c>
      <c r="AV110" s="19">
        <v>48</v>
      </c>
      <c r="AW110" s="19">
        <v>0</v>
      </c>
      <c r="AX110" s="19">
        <v>15</v>
      </c>
      <c r="AY110" s="19">
        <v>18</v>
      </c>
      <c r="AZ110" s="19">
        <v>7.5</v>
      </c>
      <c r="BA110" s="19">
        <v>6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  <c r="BL110" s="19">
        <v>0</v>
      </c>
      <c r="BM110" s="19">
        <v>0</v>
      </c>
      <c r="BN110" s="19">
        <v>0</v>
      </c>
      <c r="BO110" s="19">
        <v>0</v>
      </c>
      <c r="BP110" s="19">
        <v>0</v>
      </c>
      <c r="BQ110" s="19">
        <v>0</v>
      </c>
      <c r="BR110" s="19">
        <v>0</v>
      </c>
      <c r="BS110" s="19">
        <v>0</v>
      </c>
      <c r="BT110" s="19">
        <v>0</v>
      </c>
      <c r="BU110" s="19">
        <v>0</v>
      </c>
      <c r="BV110" s="19">
        <v>0</v>
      </c>
      <c r="BW110" s="19">
        <v>0</v>
      </c>
      <c r="BX110" s="19">
        <v>0</v>
      </c>
      <c r="BY110" s="19">
        <v>0</v>
      </c>
      <c r="BZ110" s="19">
        <v>132.15</v>
      </c>
      <c r="CA110" s="20"/>
      <c r="CB110" s="20"/>
      <c r="CC110" s="19">
        <v>0</v>
      </c>
      <c r="CE110" s="19">
        <v>3.6</v>
      </c>
      <c r="CF110" s="19">
        <v>3.6</v>
      </c>
      <c r="CG110" s="19">
        <v>3.6</v>
      </c>
      <c r="CH110" s="19">
        <v>360</v>
      </c>
      <c r="CI110" s="19">
        <v>163.80000000000001</v>
      </c>
      <c r="CJ110" s="19">
        <v>261.89999999999998</v>
      </c>
      <c r="CK110" s="19">
        <v>0.54</v>
      </c>
      <c r="CL110" s="19">
        <v>0.54</v>
      </c>
      <c r="CM110" s="19">
        <v>0.54</v>
      </c>
      <c r="CN110" s="19">
        <v>0</v>
      </c>
      <c r="CO110" s="19">
        <v>0</v>
      </c>
    </row>
    <row r="111" spans="1:93" s="7" customFormat="1" x14ac:dyDescent="0.25">
      <c r="A111" s="14" t="str">
        <f>"2/6"</f>
        <v>2/6</v>
      </c>
      <c r="B111" s="15" t="s">
        <v>141</v>
      </c>
      <c r="C111" s="47">
        <v>120</v>
      </c>
      <c r="D111" s="40">
        <v>12.57</v>
      </c>
      <c r="E111" s="40">
        <v>17.09</v>
      </c>
      <c r="F111" s="40">
        <v>2.2799999999999998</v>
      </c>
      <c r="G111" s="47">
        <v>212.89531583999999</v>
      </c>
      <c r="H111" s="40">
        <v>8.35</v>
      </c>
      <c r="I111" s="40">
        <v>0.23</v>
      </c>
      <c r="J111" s="40">
        <v>0</v>
      </c>
      <c r="K111" s="40">
        <v>0</v>
      </c>
      <c r="L111" s="40">
        <v>2.2799999999999998</v>
      </c>
      <c r="M111" s="40">
        <v>0</v>
      </c>
      <c r="N111" s="40">
        <v>0</v>
      </c>
      <c r="O111" s="40">
        <v>0</v>
      </c>
      <c r="P111" s="40">
        <v>0</v>
      </c>
      <c r="Q111" s="40">
        <v>0.04</v>
      </c>
      <c r="R111" s="40">
        <v>1.96</v>
      </c>
      <c r="S111" s="40">
        <v>380.45</v>
      </c>
      <c r="T111" s="40">
        <v>167.3</v>
      </c>
      <c r="U111" s="40">
        <v>88.6</v>
      </c>
      <c r="V111" s="40">
        <v>14.52</v>
      </c>
      <c r="W111" s="40">
        <v>191.63</v>
      </c>
      <c r="X111" s="40">
        <v>2.15</v>
      </c>
      <c r="Y111" s="40">
        <v>173.09</v>
      </c>
      <c r="Z111" s="40">
        <v>73.73</v>
      </c>
      <c r="AA111" s="40">
        <v>303.95999999999998</v>
      </c>
      <c r="AB111" s="40">
        <v>0.68</v>
      </c>
      <c r="AC111" s="40">
        <v>0.06</v>
      </c>
      <c r="AD111" s="40">
        <v>0.39</v>
      </c>
      <c r="AE111" s="40">
        <v>0.19</v>
      </c>
      <c r="AF111" s="40">
        <v>3.76</v>
      </c>
      <c r="AG111" s="40">
        <v>0.19</v>
      </c>
      <c r="AH111" s="7">
        <v>0</v>
      </c>
      <c r="AI111" s="7">
        <v>700.73</v>
      </c>
      <c r="AJ111" s="7">
        <v>542.71</v>
      </c>
      <c r="AK111" s="7">
        <v>982.87</v>
      </c>
      <c r="AL111" s="7">
        <v>819.23</v>
      </c>
      <c r="AM111" s="7">
        <v>384.27</v>
      </c>
      <c r="AN111" s="7">
        <v>555.02</v>
      </c>
      <c r="AO111" s="7">
        <v>188.26</v>
      </c>
      <c r="AP111" s="7">
        <v>592.44000000000005</v>
      </c>
      <c r="AQ111" s="7">
        <v>644.20000000000005</v>
      </c>
      <c r="AR111" s="7">
        <v>712.71</v>
      </c>
      <c r="AS111" s="7">
        <v>1114.58</v>
      </c>
      <c r="AT111" s="7">
        <v>310.20999999999998</v>
      </c>
      <c r="AU111" s="7">
        <v>377.73</v>
      </c>
      <c r="AV111" s="7">
        <v>1613.73</v>
      </c>
      <c r="AW111" s="7">
        <v>12.63</v>
      </c>
      <c r="AX111" s="7">
        <v>362.01</v>
      </c>
      <c r="AY111" s="7">
        <v>842.67</v>
      </c>
      <c r="AZ111" s="7">
        <v>433.62</v>
      </c>
      <c r="BA111" s="7">
        <v>265.37</v>
      </c>
      <c r="BB111" s="7">
        <v>0.24</v>
      </c>
      <c r="BC111" s="7">
        <v>0.11</v>
      </c>
      <c r="BD111" s="7">
        <v>0.06</v>
      </c>
      <c r="BE111" s="7">
        <v>0.14000000000000001</v>
      </c>
      <c r="BF111" s="7">
        <v>0.16</v>
      </c>
      <c r="BG111" s="7">
        <v>0.72</v>
      </c>
      <c r="BH111" s="7">
        <v>0</v>
      </c>
      <c r="BI111" s="7">
        <v>2.0099999999999998</v>
      </c>
      <c r="BJ111" s="7">
        <v>0</v>
      </c>
      <c r="BK111" s="7">
        <v>0.62</v>
      </c>
      <c r="BL111" s="7">
        <v>0</v>
      </c>
      <c r="BM111" s="7">
        <v>0</v>
      </c>
      <c r="BN111" s="7">
        <v>0</v>
      </c>
      <c r="BO111" s="7">
        <v>0.14000000000000001</v>
      </c>
      <c r="BP111" s="7">
        <v>0.21</v>
      </c>
      <c r="BQ111" s="7">
        <v>1.64</v>
      </c>
      <c r="BR111" s="7">
        <v>0</v>
      </c>
      <c r="BS111" s="7">
        <v>0</v>
      </c>
      <c r="BT111" s="7">
        <v>0.09</v>
      </c>
      <c r="BU111" s="7">
        <v>0.01</v>
      </c>
      <c r="BV111" s="7">
        <v>0</v>
      </c>
      <c r="BW111" s="7">
        <v>0</v>
      </c>
      <c r="BX111" s="7">
        <v>0</v>
      </c>
      <c r="BY111" s="7">
        <v>0</v>
      </c>
      <c r="BZ111" s="7">
        <v>105.76</v>
      </c>
      <c r="CA111" s="16"/>
      <c r="CB111" s="16"/>
      <c r="CC111" s="7">
        <v>185.38</v>
      </c>
      <c r="CE111" s="7">
        <v>48.94</v>
      </c>
      <c r="CF111" s="7">
        <v>30.96</v>
      </c>
      <c r="CG111" s="7">
        <v>39.950000000000003</v>
      </c>
      <c r="CH111" s="7">
        <v>209</v>
      </c>
      <c r="CI111" s="7">
        <v>77.599999999999994</v>
      </c>
      <c r="CJ111" s="7">
        <v>143.30000000000001</v>
      </c>
      <c r="CK111" s="7">
        <v>14.28</v>
      </c>
      <c r="CL111" s="7">
        <v>7.8</v>
      </c>
      <c r="CM111" s="7">
        <v>11.04</v>
      </c>
      <c r="CN111" s="7">
        <v>0</v>
      </c>
      <c r="CO111" s="7">
        <v>0.6</v>
      </c>
    </row>
    <row r="112" spans="1:93" s="8" customFormat="1" x14ac:dyDescent="0.25">
      <c r="A112" s="21"/>
      <c r="B112" s="22" t="s">
        <v>115</v>
      </c>
      <c r="C112" s="48">
        <f>SUM(C109:C111)</f>
        <v>340</v>
      </c>
      <c r="D112" s="41">
        <f t="shared" ref="D112:AG112" si="19">SUM(D109:D111)</f>
        <v>18.760000000000002</v>
      </c>
      <c r="E112" s="41">
        <f t="shared" si="19"/>
        <v>24.97</v>
      </c>
      <c r="F112" s="41">
        <f t="shared" si="19"/>
        <v>56.379999999999995</v>
      </c>
      <c r="G112" s="48">
        <f t="shared" si="19"/>
        <v>521.81198085999995</v>
      </c>
      <c r="H112" s="48">
        <f t="shared" si="19"/>
        <v>13.76</v>
      </c>
      <c r="I112" s="48">
        <f t="shared" si="19"/>
        <v>0.46</v>
      </c>
      <c r="J112" s="48">
        <f t="shared" si="19"/>
        <v>0</v>
      </c>
      <c r="K112" s="48">
        <f t="shared" si="19"/>
        <v>0</v>
      </c>
      <c r="L112" s="48">
        <f t="shared" si="19"/>
        <v>26.21</v>
      </c>
      <c r="M112" s="48">
        <f t="shared" si="19"/>
        <v>28.41</v>
      </c>
      <c r="N112" s="48">
        <f t="shared" si="19"/>
        <v>1.75</v>
      </c>
      <c r="O112" s="48">
        <f t="shared" si="19"/>
        <v>0</v>
      </c>
      <c r="P112" s="48">
        <f t="shared" si="19"/>
        <v>0</v>
      </c>
      <c r="Q112" s="48">
        <f t="shared" si="19"/>
        <v>0.81</v>
      </c>
      <c r="R112" s="48">
        <f t="shared" si="19"/>
        <v>3.37</v>
      </c>
      <c r="S112" s="48">
        <f t="shared" si="19"/>
        <v>566.26</v>
      </c>
      <c r="T112" s="48">
        <f t="shared" si="19"/>
        <v>428.76</v>
      </c>
      <c r="U112" s="41">
        <f t="shared" si="19"/>
        <v>132.85</v>
      </c>
      <c r="V112" s="41">
        <f t="shared" si="19"/>
        <v>29.73</v>
      </c>
      <c r="W112" s="41">
        <f t="shared" si="19"/>
        <v>257.18</v>
      </c>
      <c r="X112" s="41">
        <f t="shared" si="19"/>
        <v>4.8000000000000007</v>
      </c>
      <c r="Y112" s="41">
        <f t="shared" si="19"/>
        <v>200.99</v>
      </c>
      <c r="Z112" s="41">
        <f t="shared" si="19"/>
        <v>100.64</v>
      </c>
      <c r="AA112" s="41">
        <f t="shared" si="19"/>
        <v>356.13</v>
      </c>
      <c r="AB112" s="41">
        <f t="shared" si="19"/>
        <v>1.6300000000000001</v>
      </c>
      <c r="AC112" s="41">
        <f t="shared" si="19"/>
        <v>0.14000000000000001</v>
      </c>
      <c r="AD112" s="41">
        <f t="shared" si="19"/>
        <v>0.46</v>
      </c>
      <c r="AE112" s="41">
        <f t="shared" si="19"/>
        <v>0.82000000000000006</v>
      </c>
      <c r="AF112" s="41">
        <f t="shared" si="19"/>
        <v>5.67</v>
      </c>
      <c r="AG112" s="41">
        <f t="shared" si="19"/>
        <v>3.3</v>
      </c>
      <c r="AH112" s="8">
        <v>0.3</v>
      </c>
      <c r="AI112" s="8">
        <v>959.29</v>
      </c>
      <c r="AJ112" s="8">
        <v>784.18</v>
      </c>
      <c r="AK112" s="8">
        <v>1422.57</v>
      </c>
      <c r="AL112" s="8">
        <v>1007.3</v>
      </c>
      <c r="AM112" s="8">
        <v>472.67</v>
      </c>
      <c r="AN112" s="8">
        <v>736.5</v>
      </c>
      <c r="AO112" s="8">
        <v>248.43</v>
      </c>
      <c r="AP112" s="8">
        <v>855.62</v>
      </c>
      <c r="AQ112" s="8">
        <v>815.98</v>
      </c>
      <c r="AR112" s="8">
        <v>905.48</v>
      </c>
      <c r="AS112" s="8">
        <v>1365.15</v>
      </c>
      <c r="AT112" s="8">
        <v>411.43</v>
      </c>
      <c r="AU112" s="8">
        <v>552.78</v>
      </c>
      <c r="AV112" s="8">
        <v>3014.84</v>
      </c>
      <c r="AW112" s="8">
        <v>14.94</v>
      </c>
      <c r="AX112" s="8">
        <v>802.27</v>
      </c>
      <c r="AY112" s="8">
        <v>1085.6500000000001</v>
      </c>
      <c r="AZ112" s="8">
        <v>593.83000000000004</v>
      </c>
      <c r="BA112" s="8">
        <v>365.08</v>
      </c>
      <c r="BB112" s="8">
        <v>0.49</v>
      </c>
      <c r="BC112" s="8">
        <v>0.23</v>
      </c>
      <c r="BD112" s="8">
        <v>0.12</v>
      </c>
      <c r="BE112" s="8">
        <v>0.28000000000000003</v>
      </c>
      <c r="BF112" s="8">
        <v>0.32</v>
      </c>
      <c r="BG112" s="8">
        <v>1.45</v>
      </c>
      <c r="BH112" s="8">
        <v>0</v>
      </c>
      <c r="BI112" s="8">
        <v>4.0999999999999996</v>
      </c>
      <c r="BJ112" s="8">
        <v>0</v>
      </c>
      <c r="BK112" s="8">
        <v>1.25</v>
      </c>
      <c r="BL112" s="8">
        <v>0</v>
      </c>
      <c r="BM112" s="8">
        <v>0</v>
      </c>
      <c r="BN112" s="8">
        <v>0</v>
      </c>
      <c r="BO112" s="8">
        <v>0.28000000000000003</v>
      </c>
      <c r="BP112" s="8">
        <v>0.43</v>
      </c>
      <c r="BQ112" s="8">
        <v>3.34</v>
      </c>
      <c r="BR112" s="8">
        <v>0</v>
      </c>
      <c r="BS112" s="8">
        <v>0</v>
      </c>
      <c r="BT112" s="8">
        <v>0.41</v>
      </c>
      <c r="BU112" s="8">
        <v>0.03</v>
      </c>
      <c r="BV112" s="8">
        <v>0</v>
      </c>
      <c r="BW112" s="8">
        <v>0</v>
      </c>
      <c r="BX112" s="8">
        <v>0</v>
      </c>
      <c r="BY112" s="8">
        <v>0</v>
      </c>
      <c r="BZ112" s="8">
        <v>266.35000000000002</v>
      </c>
      <c r="CA112" s="6"/>
      <c r="CB112" s="6" t="e">
        <f>$G$112/#REF!*100</f>
        <v>#REF!</v>
      </c>
      <c r="CC112" s="8">
        <v>217.76</v>
      </c>
      <c r="CE112" s="8">
        <v>72.55</v>
      </c>
      <c r="CF112" s="8">
        <v>44.36</v>
      </c>
      <c r="CG112" s="8">
        <v>58.46</v>
      </c>
      <c r="CH112" s="8">
        <v>1704.57</v>
      </c>
      <c r="CI112" s="8">
        <v>640.29999999999995</v>
      </c>
      <c r="CJ112" s="8">
        <v>1172.44</v>
      </c>
      <c r="CK112" s="8">
        <v>25.02</v>
      </c>
      <c r="CL112" s="8">
        <v>13.33</v>
      </c>
      <c r="CM112" s="8">
        <v>19.63</v>
      </c>
      <c r="CN112" s="8">
        <v>4.2</v>
      </c>
      <c r="CO112" s="8">
        <v>1.02</v>
      </c>
    </row>
    <row r="113" spans="1:93" s="8" customFormat="1" x14ac:dyDescent="0.25">
      <c r="A113" s="21"/>
      <c r="B113" s="22" t="s">
        <v>116</v>
      </c>
      <c r="C113" s="48">
        <f>C95+C98+C107+C112</f>
        <v>1315</v>
      </c>
      <c r="D113" s="41">
        <f t="shared" ref="D113:AG113" si="20">D95+D98+D107+D112</f>
        <v>48.89</v>
      </c>
      <c r="E113" s="41">
        <f t="shared" si="20"/>
        <v>54.269999999999996</v>
      </c>
      <c r="F113" s="41">
        <f t="shared" si="20"/>
        <v>175.07999999999998</v>
      </c>
      <c r="G113" s="48">
        <f t="shared" si="20"/>
        <v>1368.045406663515</v>
      </c>
      <c r="H113" s="48">
        <f t="shared" si="20"/>
        <v>25.67</v>
      </c>
      <c r="I113" s="48">
        <f t="shared" si="20"/>
        <v>3.7499999999999996</v>
      </c>
      <c r="J113" s="48">
        <f t="shared" si="20"/>
        <v>0</v>
      </c>
      <c r="K113" s="48">
        <f t="shared" si="20"/>
        <v>0</v>
      </c>
      <c r="L113" s="48">
        <f t="shared" si="20"/>
        <v>72.09</v>
      </c>
      <c r="M113" s="48">
        <f t="shared" si="20"/>
        <v>93.18</v>
      </c>
      <c r="N113" s="48">
        <f t="shared" si="20"/>
        <v>9.81</v>
      </c>
      <c r="O113" s="48">
        <f t="shared" si="20"/>
        <v>0</v>
      </c>
      <c r="P113" s="48">
        <f t="shared" si="20"/>
        <v>0</v>
      </c>
      <c r="Q113" s="48">
        <f t="shared" si="20"/>
        <v>2.8400000000000003</v>
      </c>
      <c r="R113" s="48">
        <f t="shared" si="20"/>
        <v>11.240000000000002</v>
      </c>
      <c r="S113" s="48">
        <f t="shared" si="20"/>
        <v>1680.28</v>
      </c>
      <c r="T113" s="48">
        <f t="shared" si="20"/>
        <v>1430.61</v>
      </c>
      <c r="U113" s="41">
        <f t="shared" si="20"/>
        <v>562.6</v>
      </c>
      <c r="V113" s="41">
        <f t="shared" si="20"/>
        <v>181.78</v>
      </c>
      <c r="W113" s="41">
        <f t="shared" si="20"/>
        <v>788.55</v>
      </c>
      <c r="X113" s="41">
        <f t="shared" si="20"/>
        <v>10.56</v>
      </c>
      <c r="Y113" s="41">
        <f t="shared" si="20"/>
        <v>288.47000000000003</v>
      </c>
      <c r="Z113" s="41">
        <f t="shared" si="20"/>
        <v>755.14</v>
      </c>
      <c r="AA113" s="41">
        <f t="shared" si="20"/>
        <v>603.44000000000005</v>
      </c>
      <c r="AB113" s="41">
        <f t="shared" si="20"/>
        <v>4.84</v>
      </c>
      <c r="AC113" s="41">
        <f t="shared" si="20"/>
        <v>0.56000000000000005</v>
      </c>
      <c r="AD113" s="41">
        <f t="shared" si="20"/>
        <v>1.01</v>
      </c>
      <c r="AE113" s="41">
        <f t="shared" si="20"/>
        <v>5.54</v>
      </c>
      <c r="AF113" s="41">
        <f t="shared" si="20"/>
        <v>18.189999999999998</v>
      </c>
      <c r="AG113" s="41">
        <f t="shared" si="20"/>
        <v>10.57</v>
      </c>
      <c r="AH113" s="8">
        <v>0.3</v>
      </c>
      <c r="AI113" s="8">
        <v>2275.98</v>
      </c>
      <c r="AJ113" s="8">
        <v>1929.45</v>
      </c>
      <c r="AK113" s="8">
        <v>3609.93</v>
      </c>
      <c r="AL113" s="8">
        <v>2470.6</v>
      </c>
      <c r="AM113" s="8">
        <v>1051.98</v>
      </c>
      <c r="AN113" s="8">
        <v>1726.1</v>
      </c>
      <c r="AO113" s="8">
        <v>656.96</v>
      </c>
      <c r="AP113" s="8">
        <v>2077.08</v>
      </c>
      <c r="AQ113" s="8">
        <v>2121.58</v>
      </c>
      <c r="AR113" s="8">
        <v>2300.87</v>
      </c>
      <c r="AS113" s="8">
        <v>3259.2</v>
      </c>
      <c r="AT113" s="8">
        <v>1059.1300000000001</v>
      </c>
      <c r="AU113" s="8">
        <v>1633.99</v>
      </c>
      <c r="AV113" s="8">
        <v>8031.45</v>
      </c>
      <c r="AW113" s="8">
        <v>61.82</v>
      </c>
      <c r="AX113" s="8">
        <v>2708.2</v>
      </c>
      <c r="AY113" s="8">
        <v>2383.31</v>
      </c>
      <c r="AZ113" s="8">
        <v>1581.54</v>
      </c>
      <c r="BA113" s="8">
        <v>765.59</v>
      </c>
      <c r="BB113" s="8">
        <v>0.77</v>
      </c>
      <c r="BC113" s="8">
        <v>0.39</v>
      </c>
      <c r="BD113" s="8">
        <v>0.24</v>
      </c>
      <c r="BE113" s="8">
        <v>0.56999999999999995</v>
      </c>
      <c r="BF113" s="8">
        <v>0.65</v>
      </c>
      <c r="BG113" s="8">
        <v>2.78</v>
      </c>
      <c r="BH113" s="8">
        <v>7.0000000000000007E-2</v>
      </c>
      <c r="BI113" s="8">
        <v>7.43</v>
      </c>
      <c r="BJ113" s="8">
        <v>0.03</v>
      </c>
      <c r="BK113" s="8">
        <v>2.4</v>
      </c>
      <c r="BL113" s="8">
        <v>0.08</v>
      </c>
      <c r="BM113" s="8">
        <v>0.03</v>
      </c>
      <c r="BN113" s="8">
        <v>0</v>
      </c>
      <c r="BO113" s="8">
        <v>0.47</v>
      </c>
      <c r="BP113" s="8">
        <v>0.75</v>
      </c>
      <c r="BQ113" s="8">
        <v>7.38</v>
      </c>
      <c r="BR113" s="8">
        <v>0.02</v>
      </c>
      <c r="BS113" s="8">
        <v>0</v>
      </c>
      <c r="BT113" s="8">
        <v>4.54</v>
      </c>
      <c r="BU113" s="8">
        <v>0.12</v>
      </c>
      <c r="BV113" s="8">
        <v>0.08</v>
      </c>
      <c r="BW113" s="8">
        <v>0</v>
      </c>
      <c r="BX113" s="8">
        <v>0</v>
      </c>
      <c r="BY113" s="8">
        <v>0</v>
      </c>
      <c r="BZ113" s="8">
        <v>1168.07</v>
      </c>
      <c r="CA113" s="6"/>
      <c r="CB113" s="6"/>
      <c r="CC113" s="8">
        <v>414.32</v>
      </c>
      <c r="CE113" s="8">
        <v>230.3</v>
      </c>
      <c r="CF113" s="8">
        <v>136.44</v>
      </c>
      <c r="CG113" s="8">
        <v>183.37</v>
      </c>
      <c r="CH113" s="8">
        <v>11470.26</v>
      </c>
      <c r="CI113" s="8">
        <v>5378.62</v>
      </c>
      <c r="CJ113" s="8">
        <v>8424.44</v>
      </c>
      <c r="CK113" s="8">
        <v>249.07</v>
      </c>
      <c r="CL113" s="8">
        <v>142.97999999999999</v>
      </c>
      <c r="CM113" s="8">
        <v>196.5</v>
      </c>
      <c r="CN113" s="8">
        <v>25.95</v>
      </c>
      <c r="CO113" s="8">
        <v>3</v>
      </c>
    </row>
    <row r="115" spans="1:93" x14ac:dyDescent="0.25">
      <c r="B115" s="22" t="s">
        <v>164</v>
      </c>
    </row>
    <row r="116" spans="1:93" x14ac:dyDescent="0.25">
      <c r="B116" s="12" t="s">
        <v>96</v>
      </c>
    </row>
    <row r="117" spans="1:93" s="19" customFormat="1" x14ac:dyDescent="0.25">
      <c r="A117" s="17" t="str">
        <f>"-"</f>
        <v>-</v>
      </c>
      <c r="B117" s="18" t="s">
        <v>97</v>
      </c>
      <c r="C117" s="46">
        <v>30</v>
      </c>
      <c r="D117" s="39">
        <v>2.25</v>
      </c>
      <c r="E117" s="39">
        <v>1.5</v>
      </c>
      <c r="F117" s="39">
        <v>11.19</v>
      </c>
      <c r="G117" s="46">
        <v>66.335999999999999</v>
      </c>
      <c r="H117" s="39">
        <v>0.15</v>
      </c>
      <c r="I117" s="39">
        <v>0</v>
      </c>
      <c r="J117" s="39">
        <v>0</v>
      </c>
      <c r="K117" s="39">
        <v>0</v>
      </c>
      <c r="L117" s="39">
        <v>0.99</v>
      </c>
      <c r="M117" s="39">
        <v>9.24</v>
      </c>
      <c r="N117" s="39">
        <v>0.96</v>
      </c>
      <c r="O117" s="39">
        <v>0</v>
      </c>
      <c r="P117" s="39">
        <v>0</v>
      </c>
      <c r="Q117" s="39">
        <v>0.09</v>
      </c>
      <c r="R117" s="39">
        <v>0.48</v>
      </c>
      <c r="S117" s="39">
        <v>128.69999999999999</v>
      </c>
      <c r="T117" s="39">
        <v>39.299999999999997</v>
      </c>
      <c r="U117" s="39">
        <v>6.6</v>
      </c>
      <c r="V117" s="39">
        <v>9.9</v>
      </c>
      <c r="W117" s="39">
        <v>25.5</v>
      </c>
      <c r="X117" s="39">
        <v>0.6</v>
      </c>
      <c r="Y117" s="39">
        <v>0</v>
      </c>
      <c r="Z117" s="39">
        <v>0</v>
      </c>
      <c r="AA117" s="39">
        <v>0</v>
      </c>
      <c r="AB117" s="39">
        <v>0.51</v>
      </c>
      <c r="AC117" s="39">
        <v>0.05</v>
      </c>
      <c r="AD117" s="39">
        <v>0.02</v>
      </c>
      <c r="AE117" s="39">
        <v>0.48</v>
      </c>
      <c r="AF117" s="39">
        <v>0.9</v>
      </c>
      <c r="AG117" s="39">
        <v>0</v>
      </c>
      <c r="AH117" s="19">
        <v>0</v>
      </c>
      <c r="AI117" s="19">
        <v>111.6</v>
      </c>
      <c r="AJ117" s="19">
        <v>115.8</v>
      </c>
      <c r="AK117" s="19">
        <v>177.3</v>
      </c>
      <c r="AL117" s="19">
        <v>59.7</v>
      </c>
      <c r="AM117" s="19">
        <v>35.1</v>
      </c>
      <c r="AN117" s="19">
        <v>70.2</v>
      </c>
      <c r="AO117" s="19">
        <v>26.4</v>
      </c>
      <c r="AP117" s="19">
        <v>126</v>
      </c>
      <c r="AQ117" s="19">
        <v>78.3</v>
      </c>
      <c r="AR117" s="19">
        <v>108.9</v>
      </c>
      <c r="AS117" s="19">
        <v>90.3</v>
      </c>
      <c r="AT117" s="19">
        <v>48.3</v>
      </c>
      <c r="AU117" s="19">
        <v>84</v>
      </c>
      <c r="AV117" s="19">
        <v>697.5</v>
      </c>
      <c r="AW117" s="19">
        <v>0</v>
      </c>
      <c r="AX117" s="19">
        <v>227.1</v>
      </c>
      <c r="AY117" s="19">
        <v>99.3</v>
      </c>
      <c r="AZ117" s="19">
        <v>66.599999999999994</v>
      </c>
      <c r="BA117" s="19">
        <v>51.9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0.01</v>
      </c>
      <c r="BH117" s="19">
        <v>0</v>
      </c>
      <c r="BI117" s="19">
        <v>0.1</v>
      </c>
      <c r="BJ117" s="19">
        <v>0</v>
      </c>
      <c r="BK117" s="19">
        <v>0.05</v>
      </c>
      <c r="BL117" s="19">
        <v>0</v>
      </c>
      <c r="BM117" s="19">
        <v>0</v>
      </c>
      <c r="BN117" s="19">
        <v>0</v>
      </c>
      <c r="BO117" s="19">
        <v>0</v>
      </c>
      <c r="BP117" s="19">
        <v>0</v>
      </c>
      <c r="BQ117" s="19">
        <v>0.35</v>
      </c>
      <c r="BR117" s="19">
        <v>0</v>
      </c>
      <c r="BS117" s="19">
        <v>0</v>
      </c>
      <c r="BT117" s="19">
        <v>0.26</v>
      </c>
      <c r="BU117" s="19">
        <v>0.01</v>
      </c>
      <c r="BV117" s="19">
        <v>0</v>
      </c>
      <c r="BW117" s="19">
        <v>0</v>
      </c>
      <c r="BX117" s="19">
        <v>0</v>
      </c>
      <c r="BY117" s="19">
        <v>0</v>
      </c>
      <c r="BZ117" s="19">
        <v>10.23</v>
      </c>
      <c r="CA117" s="20"/>
      <c r="CB117" s="20"/>
      <c r="CC117" s="19">
        <v>0</v>
      </c>
      <c r="CE117" s="19">
        <v>0</v>
      </c>
      <c r="CF117" s="19">
        <v>0</v>
      </c>
      <c r="CG117" s="19">
        <v>0</v>
      </c>
      <c r="CH117" s="19">
        <v>570</v>
      </c>
      <c r="CI117" s="19">
        <v>219.6</v>
      </c>
      <c r="CJ117" s="19">
        <v>394.8</v>
      </c>
      <c r="CK117" s="19">
        <v>4.5599999999999996</v>
      </c>
      <c r="CL117" s="19">
        <v>4.5599999999999996</v>
      </c>
      <c r="CM117" s="19">
        <v>4.5599999999999996</v>
      </c>
      <c r="CN117" s="19">
        <v>0</v>
      </c>
      <c r="CO117" s="19">
        <v>0</v>
      </c>
    </row>
    <row r="118" spans="1:93" s="19" customFormat="1" x14ac:dyDescent="0.25">
      <c r="A118" s="17" t="str">
        <f>"-"</f>
        <v>-</v>
      </c>
      <c r="B118" s="18" t="s">
        <v>117</v>
      </c>
      <c r="C118" s="46">
        <v>5</v>
      </c>
      <c r="D118" s="39">
        <v>0.04</v>
      </c>
      <c r="E118" s="39">
        <v>3.63</v>
      </c>
      <c r="F118" s="39">
        <v>7.0000000000000007E-2</v>
      </c>
      <c r="G118" s="46">
        <v>33.031999999999996</v>
      </c>
      <c r="H118" s="39">
        <v>2.36</v>
      </c>
      <c r="I118" s="39">
        <v>0.11</v>
      </c>
      <c r="J118" s="39">
        <v>0</v>
      </c>
      <c r="K118" s="39">
        <v>0</v>
      </c>
      <c r="L118" s="39">
        <v>7.0000000000000007E-2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7.0000000000000007E-2</v>
      </c>
      <c r="S118" s="39">
        <v>0.75</v>
      </c>
      <c r="T118" s="39">
        <v>1.5</v>
      </c>
      <c r="U118" s="39">
        <v>1.2</v>
      </c>
      <c r="V118" s="39">
        <v>0</v>
      </c>
      <c r="W118" s="39">
        <v>1.5</v>
      </c>
      <c r="X118" s="39">
        <v>0.01</v>
      </c>
      <c r="Y118" s="39">
        <v>20</v>
      </c>
      <c r="Z118" s="39">
        <v>15</v>
      </c>
      <c r="AA118" s="39">
        <v>22.5</v>
      </c>
      <c r="AB118" s="39">
        <v>0.05</v>
      </c>
      <c r="AC118" s="39">
        <v>0</v>
      </c>
      <c r="AD118" s="39">
        <v>0.01</v>
      </c>
      <c r="AE118" s="39">
        <v>0.01</v>
      </c>
      <c r="AF118" s="39">
        <v>0.01</v>
      </c>
      <c r="AG118" s="39">
        <v>0</v>
      </c>
      <c r="AH118" s="19">
        <v>0</v>
      </c>
      <c r="AI118" s="19">
        <v>2.1</v>
      </c>
      <c r="AJ118" s="19">
        <v>2.0499999999999998</v>
      </c>
      <c r="AK118" s="19">
        <v>3.8</v>
      </c>
      <c r="AL118" s="19">
        <v>2.25</v>
      </c>
      <c r="AM118" s="19">
        <v>0.85</v>
      </c>
      <c r="AN118" s="19">
        <v>2.35</v>
      </c>
      <c r="AO118" s="19">
        <v>2.15</v>
      </c>
      <c r="AP118" s="19">
        <v>2.1</v>
      </c>
      <c r="AQ118" s="19">
        <v>1.8</v>
      </c>
      <c r="AR118" s="19">
        <v>1.3</v>
      </c>
      <c r="AS118" s="19">
        <v>2.85</v>
      </c>
      <c r="AT118" s="19">
        <v>1.75</v>
      </c>
      <c r="AU118" s="19">
        <v>1.2</v>
      </c>
      <c r="AV118" s="19">
        <v>7.1</v>
      </c>
      <c r="AW118" s="19">
        <v>0</v>
      </c>
      <c r="AX118" s="19">
        <v>2.4</v>
      </c>
      <c r="AY118" s="19">
        <v>2.7</v>
      </c>
      <c r="AZ118" s="19">
        <v>2.1</v>
      </c>
      <c r="BA118" s="19">
        <v>0.5</v>
      </c>
      <c r="BB118" s="19">
        <v>0.13</v>
      </c>
      <c r="BC118" s="19">
        <v>0.06</v>
      </c>
      <c r="BD118" s="19">
        <v>0.03</v>
      </c>
      <c r="BE118" s="19">
        <v>0.08</v>
      </c>
      <c r="BF118" s="19">
        <v>0.09</v>
      </c>
      <c r="BG118" s="19">
        <v>0.4</v>
      </c>
      <c r="BH118" s="19">
        <v>0</v>
      </c>
      <c r="BI118" s="19">
        <v>1.1000000000000001</v>
      </c>
      <c r="BJ118" s="19">
        <v>0</v>
      </c>
      <c r="BK118" s="19">
        <v>0.34</v>
      </c>
      <c r="BL118" s="19">
        <v>0</v>
      </c>
      <c r="BM118" s="19">
        <v>0</v>
      </c>
      <c r="BN118" s="19">
        <v>0</v>
      </c>
      <c r="BO118" s="19">
        <v>0.08</v>
      </c>
      <c r="BP118" s="19">
        <v>0.12</v>
      </c>
      <c r="BQ118" s="19">
        <v>0.9</v>
      </c>
      <c r="BR118" s="19">
        <v>0</v>
      </c>
      <c r="BS118" s="19">
        <v>0</v>
      </c>
      <c r="BT118" s="19">
        <v>0.05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1.25</v>
      </c>
      <c r="CA118" s="20"/>
      <c r="CB118" s="20"/>
      <c r="CC118" s="19">
        <v>22.5</v>
      </c>
      <c r="CE118" s="19">
        <v>0.2</v>
      </c>
      <c r="CF118" s="19">
        <v>0.05</v>
      </c>
      <c r="CG118" s="19">
        <v>0.13</v>
      </c>
      <c r="CH118" s="19">
        <v>10</v>
      </c>
      <c r="CI118" s="19">
        <v>4.0999999999999996</v>
      </c>
      <c r="CJ118" s="19">
        <v>7.05</v>
      </c>
      <c r="CK118" s="19">
        <v>0.86</v>
      </c>
      <c r="CL118" s="19">
        <v>0.44</v>
      </c>
      <c r="CM118" s="19">
        <v>0.65</v>
      </c>
      <c r="CN118" s="19">
        <v>0</v>
      </c>
      <c r="CO118" s="19">
        <v>0</v>
      </c>
    </row>
    <row r="119" spans="1:93" s="19" customFormat="1" x14ac:dyDescent="0.25">
      <c r="A119" s="17" t="str">
        <f>"29/10"</f>
        <v>29/10</v>
      </c>
      <c r="B119" s="18" t="s">
        <v>118</v>
      </c>
      <c r="C119" s="46">
        <v>150</v>
      </c>
      <c r="D119" s="39">
        <v>0.18</v>
      </c>
      <c r="E119" s="39">
        <v>0.04</v>
      </c>
      <c r="F119" s="39">
        <v>7.44</v>
      </c>
      <c r="G119" s="46">
        <v>29.693707317073152</v>
      </c>
      <c r="H119" s="39">
        <v>0</v>
      </c>
      <c r="I119" s="39">
        <v>0</v>
      </c>
      <c r="J119" s="39">
        <v>0</v>
      </c>
      <c r="K119" s="39">
        <v>0</v>
      </c>
      <c r="L119" s="39">
        <v>7.29</v>
      </c>
      <c r="M119" s="39">
        <v>0</v>
      </c>
      <c r="N119" s="39">
        <v>0.15</v>
      </c>
      <c r="O119" s="39">
        <v>0</v>
      </c>
      <c r="P119" s="39">
        <v>0</v>
      </c>
      <c r="Q119" s="39">
        <v>0.21</v>
      </c>
      <c r="R119" s="39">
        <v>7.0000000000000007E-2</v>
      </c>
      <c r="S119" s="39">
        <v>0.47</v>
      </c>
      <c r="T119" s="39">
        <v>6.12</v>
      </c>
      <c r="U119" s="39">
        <v>1.63</v>
      </c>
      <c r="V119" s="39">
        <v>0.42</v>
      </c>
      <c r="W119" s="39">
        <v>0.75</v>
      </c>
      <c r="X119" s="39">
        <v>0.04</v>
      </c>
      <c r="Y119" s="39">
        <v>0</v>
      </c>
      <c r="Z119" s="39">
        <v>0.33</v>
      </c>
      <c r="AA119" s="39">
        <v>7.0000000000000007E-2</v>
      </c>
      <c r="AB119" s="39">
        <v>0.01</v>
      </c>
      <c r="AC119" s="39">
        <v>0</v>
      </c>
      <c r="AD119" s="39">
        <v>0</v>
      </c>
      <c r="AE119" s="39">
        <v>0</v>
      </c>
      <c r="AF119" s="39">
        <v>0.01</v>
      </c>
      <c r="AG119" s="39">
        <v>0.59</v>
      </c>
      <c r="AH119" s="19">
        <v>0</v>
      </c>
      <c r="AI119" s="19">
        <v>0.5</v>
      </c>
      <c r="AJ119" s="19">
        <v>0.56999999999999995</v>
      </c>
      <c r="AK119" s="19">
        <v>0.47</v>
      </c>
      <c r="AL119" s="19">
        <v>0.86</v>
      </c>
      <c r="AM119" s="19">
        <v>0.22</v>
      </c>
      <c r="AN119" s="19">
        <v>0.9</v>
      </c>
      <c r="AO119" s="19">
        <v>0</v>
      </c>
      <c r="AP119" s="19">
        <v>1.1499999999999999</v>
      </c>
      <c r="AQ119" s="19">
        <v>0</v>
      </c>
      <c r="AR119" s="19">
        <v>0</v>
      </c>
      <c r="AS119" s="19">
        <v>0</v>
      </c>
      <c r="AT119" s="19">
        <v>0.65</v>
      </c>
      <c r="AU119" s="19">
        <v>0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19">
        <v>0</v>
      </c>
      <c r="BM119" s="19">
        <v>0</v>
      </c>
      <c r="BN119" s="19">
        <v>0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149.62</v>
      </c>
      <c r="CA119" s="20"/>
      <c r="CB119" s="20"/>
      <c r="CC119" s="19">
        <v>0.05</v>
      </c>
      <c r="CE119" s="19">
        <v>3.85</v>
      </c>
      <c r="CF119" s="19">
        <v>3.72</v>
      </c>
      <c r="CG119" s="19">
        <v>3.79</v>
      </c>
      <c r="CH119" s="19">
        <v>434.63</v>
      </c>
      <c r="CI119" s="19">
        <v>165.16</v>
      </c>
      <c r="CJ119" s="19">
        <v>299.89999999999998</v>
      </c>
      <c r="CK119" s="19">
        <v>39.92</v>
      </c>
      <c r="CL119" s="19">
        <v>23.87</v>
      </c>
      <c r="CM119" s="19">
        <v>31.9</v>
      </c>
      <c r="CN119" s="19">
        <v>7.32</v>
      </c>
      <c r="CO119" s="19">
        <v>0</v>
      </c>
    </row>
    <row r="120" spans="1:93" s="7" customFormat="1" ht="31.5" x14ac:dyDescent="0.25">
      <c r="A120" s="14" t="str">
        <f>"15/4"</f>
        <v>15/4</v>
      </c>
      <c r="B120" s="15" t="s">
        <v>100</v>
      </c>
      <c r="C120" s="47">
        <v>150</v>
      </c>
      <c r="D120" s="40">
        <v>4.4800000000000004</v>
      </c>
      <c r="E120" s="40">
        <v>3.58</v>
      </c>
      <c r="F120" s="40">
        <v>25.31</v>
      </c>
      <c r="G120" s="47">
        <v>147.70967399999998</v>
      </c>
      <c r="H120" s="40">
        <v>2.5499999999999998</v>
      </c>
      <c r="I120" s="40">
        <v>7.0000000000000007E-2</v>
      </c>
      <c r="J120" s="40">
        <v>0</v>
      </c>
      <c r="K120" s="40">
        <v>0</v>
      </c>
      <c r="L120" s="40">
        <v>5.68</v>
      </c>
      <c r="M120" s="40">
        <v>17.420000000000002</v>
      </c>
      <c r="N120" s="40">
        <v>2.21</v>
      </c>
      <c r="O120" s="40">
        <v>0</v>
      </c>
      <c r="P120" s="40">
        <v>0</v>
      </c>
      <c r="Q120" s="40">
        <v>0.06</v>
      </c>
      <c r="R120" s="40">
        <v>1.2</v>
      </c>
      <c r="S120" s="40">
        <v>180.14</v>
      </c>
      <c r="T120" s="40">
        <v>132.11000000000001</v>
      </c>
      <c r="U120" s="40">
        <v>86.41</v>
      </c>
      <c r="V120" s="40">
        <v>20.43</v>
      </c>
      <c r="W120" s="40">
        <v>137.53</v>
      </c>
      <c r="X120" s="40">
        <v>0.54</v>
      </c>
      <c r="Y120" s="40">
        <v>14.4</v>
      </c>
      <c r="Z120" s="40">
        <v>12</v>
      </c>
      <c r="AA120" s="40">
        <v>26.7</v>
      </c>
      <c r="AB120" s="40">
        <v>0.48</v>
      </c>
      <c r="AC120" s="40">
        <v>0.08</v>
      </c>
      <c r="AD120" s="40">
        <v>0.09</v>
      </c>
      <c r="AE120" s="40">
        <v>0.7</v>
      </c>
      <c r="AF120" s="40">
        <v>1.9</v>
      </c>
      <c r="AG120" s="40">
        <v>0.31</v>
      </c>
      <c r="AH120" s="7">
        <v>0</v>
      </c>
      <c r="AI120" s="7">
        <v>136.54</v>
      </c>
      <c r="AJ120" s="7">
        <v>132.29</v>
      </c>
      <c r="AK120" s="7">
        <v>145.96</v>
      </c>
      <c r="AL120" s="7">
        <v>99.97</v>
      </c>
      <c r="AM120" s="7">
        <v>45.6</v>
      </c>
      <c r="AN120" s="7">
        <v>71.83</v>
      </c>
      <c r="AO120" s="7">
        <v>35.049999999999997</v>
      </c>
      <c r="AP120" s="7">
        <v>147.82</v>
      </c>
      <c r="AQ120" s="7">
        <v>115.23</v>
      </c>
      <c r="AR120" s="7">
        <v>138.91</v>
      </c>
      <c r="AS120" s="7">
        <v>180.68</v>
      </c>
      <c r="AT120" s="7">
        <v>65.849999999999994</v>
      </c>
      <c r="AU120" s="7">
        <v>116.3</v>
      </c>
      <c r="AV120" s="7">
        <v>679.39</v>
      </c>
      <c r="AW120" s="7">
        <v>0</v>
      </c>
      <c r="AX120" s="7">
        <v>370.77</v>
      </c>
      <c r="AY120" s="7">
        <v>111.5</v>
      </c>
      <c r="AZ120" s="7">
        <v>85.78</v>
      </c>
      <c r="BA120" s="7">
        <v>56.68</v>
      </c>
      <c r="BB120" s="7">
        <v>7.0000000000000007E-2</v>
      </c>
      <c r="BC120" s="7">
        <v>0.03</v>
      </c>
      <c r="BD120" s="7">
        <v>0.02</v>
      </c>
      <c r="BE120" s="7">
        <v>0.04</v>
      </c>
      <c r="BF120" s="7">
        <v>0.05</v>
      </c>
      <c r="BG120" s="7">
        <v>0.21</v>
      </c>
      <c r="BH120" s="7">
        <v>0</v>
      </c>
      <c r="BI120" s="7">
        <v>0.57999999999999996</v>
      </c>
      <c r="BJ120" s="7">
        <v>0</v>
      </c>
      <c r="BK120" s="7">
        <v>0.18</v>
      </c>
      <c r="BL120" s="7">
        <v>0</v>
      </c>
      <c r="BM120" s="7">
        <v>0</v>
      </c>
      <c r="BN120" s="7">
        <v>0</v>
      </c>
      <c r="BO120" s="7">
        <v>0.04</v>
      </c>
      <c r="BP120" s="7">
        <v>0.06</v>
      </c>
      <c r="BQ120" s="7">
        <v>0.48</v>
      </c>
      <c r="BR120" s="7">
        <v>0</v>
      </c>
      <c r="BS120" s="7">
        <v>0</v>
      </c>
      <c r="BT120" s="7">
        <v>0.03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133.35</v>
      </c>
      <c r="CA120" s="16"/>
      <c r="CB120" s="16"/>
      <c r="CC120" s="7">
        <v>16.399999999999999</v>
      </c>
      <c r="CE120" s="7">
        <v>34.24</v>
      </c>
      <c r="CF120" s="7">
        <v>14.52</v>
      </c>
      <c r="CG120" s="7">
        <v>24.38</v>
      </c>
      <c r="CH120" s="7">
        <v>2147.67</v>
      </c>
      <c r="CI120" s="7">
        <v>982.95</v>
      </c>
      <c r="CJ120" s="7">
        <v>1565.31</v>
      </c>
      <c r="CK120" s="7">
        <v>45.21</v>
      </c>
      <c r="CL120" s="7">
        <v>23.88</v>
      </c>
      <c r="CM120" s="7">
        <v>34.54</v>
      </c>
      <c r="CN120" s="7">
        <v>3</v>
      </c>
      <c r="CO120" s="7">
        <v>0.38</v>
      </c>
    </row>
    <row r="121" spans="1:93" s="8" customFormat="1" x14ac:dyDescent="0.25">
      <c r="A121" s="21"/>
      <c r="B121" s="22" t="s">
        <v>101</v>
      </c>
      <c r="C121" s="48">
        <f>SUM(C117:C120)</f>
        <v>335</v>
      </c>
      <c r="D121" s="41">
        <f t="shared" ref="D121:AG121" si="21">SUM(D117:D120)</f>
        <v>6.9500000000000011</v>
      </c>
      <c r="E121" s="41">
        <f t="shared" si="21"/>
        <v>8.75</v>
      </c>
      <c r="F121" s="41">
        <f t="shared" si="21"/>
        <v>44.01</v>
      </c>
      <c r="G121" s="48">
        <f t="shared" si="21"/>
        <v>276.77138131707312</v>
      </c>
      <c r="H121" s="41">
        <f t="shared" si="21"/>
        <v>5.0599999999999996</v>
      </c>
      <c r="I121" s="41">
        <f t="shared" si="21"/>
        <v>0.18</v>
      </c>
      <c r="J121" s="41">
        <f t="shared" si="21"/>
        <v>0</v>
      </c>
      <c r="K121" s="41">
        <f t="shared" si="21"/>
        <v>0</v>
      </c>
      <c r="L121" s="41">
        <f t="shared" si="21"/>
        <v>14.03</v>
      </c>
      <c r="M121" s="41">
        <f t="shared" si="21"/>
        <v>26.660000000000004</v>
      </c>
      <c r="N121" s="41">
        <f t="shared" si="21"/>
        <v>3.32</v>
      </c>
      <c r="O121" s="41">
        <f t="shared" si="21"/>
        <v>0</v>
      </c>
      <c r="P121" s="41">
        <f t="shared" si="21"/>
        <v>0</v>
      </c>
      <c r="Q121" s="41">
        <f t="shared" si="21"/>
        <v>0.36</v>
      </c>
      <c r="R121" s="41">
        <f t="shared" si="21"/>
        <v>1.82</v>
      </c>
      <c r="S121" s="41">
        <f t="shared" si="21"/>
        <v>310.05999999999995</v>
      </c>
      <c r="T121" s="41">
        <f t="shared" si="21"/>
        <v>179.03</v>
      </c>
      <c r="U121" s="41">
        <f t="shared" si="21"/>
        <v>95.84</v>
      </c>
      <c r="V121" s="41">
        <f t="shared" si="21"/>
        <v>30.75</v>
      </c>
      <c r="W121" s="41">
        <f t="shared" si="21"/>
        <v>165.28</v>
      </c>
      <c r="X121" s="41">
        <f t="shared" si="21"/>
        <v>1.19</v>
      </c>
      <c r="Y121" s="41">
        <f t="shared" si="21"/>
        <v>34.4</v>
      </c>
      <c r="Z121" s="41">
        <f t="shared" si="21"/>
        <v>27.33</v>
      </c>
      <c r="AA121" s="41">
        <f t="shared" si="21"/>
        <v>49.269999999999996</v>
      </c>
      <c r="AB121" s="41">
        <f t="shared" si="21"/>
        <v>1.05</v>
      </c>
      <c r="AC121" s="41">
        <f t="shared" si="21"/>
        <v>0.13</v>
      </c>
      <c r="AD121" s="41">
        <f t="shared" si="21"/>
        <v>0.12</v>
      </c>
      <c r="AE121" s="41">
        <f t="shared" si="21"/>
        <v>1.19</v>
      </c>
      <c r="AF121" s="41">
        <f t="shared" si="21"/>
        <v>2.82</v>
      </c>
      <c r="AG121" s="41">
        <f t="shared" si="21"/>
        <v>0.89999999999999991</v>
      </c>
      <c r="AH121" s="8">
        <v>0</v>
      </c>
      <c r="AI121" s="8">
        <v>250.75</v>
      </c>
      <c r="AJ121" s="8">
        <v>250.71</v>
      </c>
      <c r="AK121" s="8">
        <v>327.52999999999997</v>
      </c>
      <c r="AL121" s="8">
        <v>162.78</v>
      </c>
      <c r="AM121" s="8">
        <v>81.760000000000005</v>
      </c>
      <c r="AN121" s="8">
        <v>145.27000000000001</v>
      </c>
      <c r="AO121" s="8">
        <v>63.6</v>
      </c>
      <c r="AP121" s="8">
        <v>277.07</v>
      </c>
      <c r="AQ121" s="8">
        <v>195.33</v>
      </c>
      <c r="AR121" s="8">
        <v>249.11</v>
      </c>
      <c r="AS121" s="8">
        <v>273.83</v>
      </c>
      <c r="AT121" s="8">
        <v>116.54</v>
      </c>
      <c r="AU121" s="8">
        <v>201.5</v>
      </c>
      <c r="AV121" s="8">
        <v>1383.99</v>
      </c>
      <c r="AW121" s="8">
        <v>0</v>
      </c>
      <c r="AX121" s="8">
        <v>600.27</v>
      </c>
      <c r="AY121" s="8">
        <v>213.5</v>
      </c>
      <c r="AZ121" s="8">
        <v>154.47999999999999</v>
      </c>
      <c r="BA121" s="8">
        <v>109.08</v>
      </c>
      <c r="BB121" s="8">
        <v>0.21</v>
      </c>
      <c r="BC121" s="8">
        <v>0.09</v>
      </c>
      <c r="BD121" s="8">
        <v>0.05</v>
      </c>
      <c r="BE121" s="8">
        <v>0.12</v>
      </c>
      <c r="BF121" s="8">
        <v>0.13</v>
      </c>
      <c r="BG121" s="8">
        <v>0.61</v>
      </c>
      <c r="BH121" s="8">
        <v>0</v>
      </c>
      <c r="BI121" s="8">
        <v>1.79</v>
      </c>
      <c r="BJ121" s="8">
        <v>0</v>
      </c>
      <c r="BK121" s="8">
        <v>0.56999999999999995</v>
      </c>
      <c r="BL121" s="8">
        <v>0</v>
      </c>
      <c r="BM121" s="8">
        <v>0</v>
      </c>
      <c r="BN121" s="8">
        <v>0</v>
      </c>
      <c r="BO121" s="8">
        <v>0.12</v>
      </c>
      <c r="BP121" s="8">
        <v>0.18</v>
      </c>
      <c r="BQ121" s="8">
        <v>1.73</v>
      </c>
      <c r="BR121" s="8">
        <v>0</v>
      </c>
      <c r="BS121" s="8">
        <v>0</v>
      </c>
      <c r="BT121" s="8">
        <v>0.34</v>
      </c>
      <c r="BU121" s="8">
        <v>0.01</v>
      </c>
      <c r="BV121" s="8">
        <v>0</v>
      </c>
      <c r="BW121" s="8">
        <v>0</v>
      </c>
      <c r="BX121" s="8">
        <v>0</v>
      </c>
      <c r="BY121" s="8">
        <v>0</v>
      </c>
      <c r="BZ121" s="8">
        <v>294.45999999999998</v>
      </c>
      <c r="CA121" s="6"/>
      <c r="CB121" s="6" t="e">
        <f>$G$121/#REF!*100</f>
        <v>#REF!</v>
      </c>
      <c r="CC121" s="8">
        <v>38.950000000000003</v>
      </c>
      <c r="CE121" s="8">
        <v>38.29</v>
      </c>
      <c r="CF121" s="8">
        <v>18.29</v>
      </c>
      <c r="CG121" s="8">
        <v>28.29</v>
      </c>
      <c r="CH121" s="8">
        <v>3162.3</v>
      </c>
      <c r="CI121" s="8">
        <v>1371.81</v>
      </c>
      <c r="CJ121" s="8">
        <v>2267.0500000000002</v>
      </c>
      <c r="CK121" s="8">
        <v>90.55</v>
      </c>
      <c r="CL121" s="8">
        <v>52.74</v>
      </c>
      <c r="CM121" s="8">
        <v>71.64</v>
      </c>
      <c r="CN121" s="8">
        <v>10.32</v>
      </c>
      <c r="CO121" s="8">
        <v>0.38</v>
      </c>
    </row>
    <row r="122" spans="1:93" x14ac:dyDescent="0.25">
      <c r="B122" s="12" t="s">
        <v>102</v>
      </c>
    </row>
    <row r="123" spans="1:93" s="7" customFormat="1" x14ac:dyDescent="0.25">
      <c r="A123" s="14" t="str">
        <f>"-"</f>
        <v>-</v>
      </c>
      <c r="B123" s="53" t="s">
        <v>186</v>
      </c>
      <c r="C123" s="47">
        <v>100</v>
      </c>
      <c r="D123" s="40">
        <v>2</v>
      </c>
      <c r="E123" s="40">
        <v>1</v>
      </c>
      <c r="F123" s="40">
        <v>15</v>
      </c>
      <c r="G123" s="47">
        <v>100</v>
      </c>
      <c r="H123" s="40">
        <v>0</v>
      </c>
      <c r="I123" s="40">
        <v>0</v>
      </c>
      <c r="J123" s="40">
        <v>0</v>
      </c>
      <c r="K123" s="40">
        <v>0</v>
      </c>
      <c r="L123" s="40">
        <v>11</v>
      </c>
      <c r="M123" s="40">
        <v>2</v>
      </c>
      <c r="N123" s="40">
        <v>2</v>
      </c>
      <c r="O123" s="40">
        <v>0</v>
      </c>
      <c r="P123" s="40">
        <v>0</v>
      </c>
      <c r="Q123" s="40">
        <v>0.4</v>
      </c>
      <c r="R123" s="40">
        <v>0.9</v>
      </c>
      <c r="S123" s="40">
        <v>31</v>
      </c>
      <c r="T123" s="40">
        <v>348</v>
      </c>
      <c r="U123" s="40">
        <v>8</v>
      </c>
      <c r="V123" s="40">
        <v>42</v>
      </c>
      <c r="W123" s="40">
        <v>28</v>
      </c>
      <c r="X123" s="40">
        <v>0.6</v>
      </c>
      <c r="Y123" s="40">
        <v>0</v>
      </c>
      <c r="Z123" s="40">
        <v>120</v>
      </c>
      <c r="AA123" s="40">
        <v>20</v>
      </c>
      <c r="AB123" s="40">
        <v>0.4</v>
      </c>
      <c r="AC123" s="40">
        <v>0.04</v>
      </c>
      <c r="AD123" s="40">
        <v>0.05</v>
      </c>
      <c r="AE123" s="40">
        <v>0.6</v>
      </c>
      <c r="AF123" s="40">
        <v>0.9</v>
      </c>
      <c r="AG123" s="40">
        <v>10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74</v>
      </c>
      <c r="CA123" s="16"/>
      <c r="CB123" s="16"/>
      <c r="CC123" s="7">
        <v>20</v>
      </c>
      <c r="CE123" s="7">
        <v>4</v>
      </c>
      <c r="CF123" s="7">
        <v>1</v>
      </c>
      <c r="CG123" s="7">
        <v>2.5</v>
      </c>
      <c r="CH123" s="7">
        <v>200</v>
      </c>
      <c r="CI123" s="7">
        <v>82</v>
      </c>
      <c r="CJ123" s="7">
        <v>141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</row>
    <row r="124" spans="1:93" s="8" customFormat="1" x14ac:dyDescent="0.25">
      <c r="A124" s="21"/>
      <c r="B124" s="22" t="s">
        <v>103</v>
      </c>
      <c r="C124" s="48">
        <f>SUM(C123)</f>
        <v>100</v>
      </c>
      <c r="D124" s="41">
        <f t="shared" ref="D124:AG124" si="22">SUM(D123)</f>
        <v>2</v>
      </c>
      <c r="E124" s="41">
        <f t="shared" si="22"/>
        <v>1</v>
      </c>
      <c r="F124" s="41">
        <f t="shared" si="22"/>
        <v>15</v>
      </c>
      <c r="G124" s="48">
        <f t="shared" si="22"/>
        <v>100</v>
      </c>
      <c r="H124" s="41">
        <f t="shared" si="22"/>
        <v>0</v>
      </c>
      <c r="I124" s="41">
        <f t="shared" si="22"/>
        <v>0</v>
      </c>
      <c r="J124" s="41">
        <f t="shared" si="22"/>
        <v>0</v>
      </c>
      <c r="K124" s="41">
        <f t="shared" si="22"/>
        <v>0</v>
      </c>
      <c r="L124" s="41">
        <f t="shared" si="22"/>
        <v>11</v>
      </c>
      <c r="M124" s="41">
        <f t="shared" si="22"/>
        <v>2</v>
      </c>
      <c r="N124" s="41">
        <f t="shared" si="22"/>
        <v>2</v>
      </c>
      <c r="O124" s="41">
        <f t="shared" si="22"/>
        <v>0</v>
      </c>
      <c r="P124" s="41">
        <f t="shared" si="22"/>
        <v>0</v>
      </c>
      <c r="Q124" s="41">
        <f t="shared" si="22"/>
        <v>0.4</v>
      </c>
      <c r="R124" s="41">
        <f t="shared" si="22"/>
        <v>0.9</v>
      </c>
      <c r="S124" s="41">
        <f t="shared" si="22"/>
        <v>31</v>
      </c>
      <c r="T124" s="41">
        <f t="shared" si="22"/>
        <v>348</v>
      </c>
      <c r="U124" s="41">
        <f t="shared" si="22"/>
        <v>8</v>
      </c>
      <c r="V124" s="41">
        <f t="shared" si="22"/>
        <v>42</v>
      </c>
      <c r="W124" s="41">
        <f t="shared" si="22"/>
        <v>28</v>
      </c>
      <c r="X124" s="41">
        <f t="shared" si="22"/>
        <v>0.6</v>
      </c>
      <c r="Y124" s="41">
        <f t="shared" si="22"/>
        <v>0</v>
      </c>
      <c r="Z124" s="41">
        <f t="shared" si="22"/>
        <v>120</v>
      </c>
      <c r="AA124" s="41">
        <f t="shared" si="22"/>
        <v>20</v>
      </c>
      <c r="AB124" s="41">
        <f t="shared" si="22"/>
        <v>0.4</v>
      </c>
      <c r="AC124" s="41">
        <f t="shared" si="22"/>
        <v>0.04</v>
      </c>
      <c r="AD124" s="41">
        <f t="shared" si="22"/>
        <v>0.05</v>
      </c>
      <c r="AE124" s="41">
        <f t="shared" si="22"/>
        <v>0.6</v>
      </c>
      <c r="AF124" s="41">
        <f t="shared" si="22"/>
        <v>0.9</v>
      </c>
      <c r="AG124" s="41">
        <f t="shared" si="22"/>
        <v>10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  <c r="BW124" s="8">
        <v>0</v>
      </c>
      <c r="BX124" s="8">
        <v>0</v>
      </c>
      <c r="BY124" s="8">
        <v>0</v>
      </c>
      <c r="BZ124" s="8">
        <v>74</v>
      </c>
      <c r="CA124" s="6"/>
      <c r="CB124" s="6" t="e">
        <f>$G$124/#REF!*100</f>
        <v>#REF!</v>
      </c>
      <c r="CC124" s="8">
        <v>20</v>
      </c>
      <c r="CE124" s="8">
        <v>4</v>
      </c>
      <c r="CF124" s="8">
        <v>1</v>
      </c>
      <c r="CG124" s="8">
        <v>2.5</v>
      </c>
      <c r="CH124" s="8">
        <v>200</v>
      </c>
      <c r="CI124" s="8">
        <v>82</v>
      </c>
      <c r="CJ124" s="8">
        <v>141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</row>
    <row r="125" spans="1:93" x14ac:dyDescent="0.25">
      <c r="B125" s="12" t="s">
        <v>104</v>
      </c>
    </row>
    <row r="126" spans="1:93" s="19" customFormat="1" x14ac:dyDescent="0.25">
      <c r="A126" s="17" t="str">
        <f>"-"</f>
        <v>-</v>
      </c>
      <c r="B126" s="18" t="s">
        <v>105</v>
      </c>
      <c r="C126" s="46">
        <v>20</v>
      </c>
      <c r="D126" s="39">
        <v>1.22</v>
      </c>
      <c r="E126" s="39">
        <v>0.12</v>
      </c>
      <c r="F126" s="39">
        <v>7.38</v>
      </c>
      <c r="G126" s="46">
        <v>36.031199999999998</v>
      </c>
      <c r="H126" s="39">
        <v>0</v>
      </c>
      <c r="I126" s="39">
        <v>0</v>
      </c>
      <c r="J126" s="39">
        <v>0</v>
      </c>
      <c r="K126" s="39">
        <v>0</v>
      </c>
      <c r="L126" s="39">
        <v>0.22</v>
      </c>
      <c r="M126" s="39">
        <v>7.12</v>
      </c>
      <c r="N126" s="39">
        <v>0.04</v>
      </c>
      <c r="O126" s="39">
        <v>0</v>
      </c>
      <c r="P126" s="39">
        <v>0</v>
      </c>
      <c r="Q126" s="39">
        <v>0</v>
      </c>
      <c r="R126" s="39">
        <v>0.36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0</v>
      </c>
      <c r="AC126" s="39">
        <v>0</v>
      </c>
      <c r="AD126" s="39">
        <v>0</v>
      </c>
      <c r="AE126" s="39">
        <v>0</v>
      </c>
      <c r="AF126" s="39">
        <v>0</v>
      </c>
      <c r="AG126" s="39">
        <v>0</v>
      </c>
      <c r="AH126" s="19">
        <v>0</v>
      </c>
      <c r="AI126" s="19">
        <v>63.86</v>
      </c>
      <c r="AJ126" s="19">
        <v>66.47</v>
      </c>
      <c r="AK126" s="19">
        <v>101.79</v>
      </c>
      <c r="AL126" s="19">
        <v>33.76</v>
      </c>
      <c r="AM126" s="19">
        <v>20.010000000000002</v>
      </c>
      <c r="AN126" s="19">
        <v>40.020000000000003</v>
      </c>
      <c r="AO126" s="19">
        <v>15.14</v>
      </c>
      <c r="AP126" s="19">
        <v>72.38</v>
      </c>
      <c r="AQ126" s="19">
        <v>44.89</v>
      </c>
      <c r="AR126" s="19">
        <v>62.64</v>
      </c>
      <c r="AS126" s="19">
        <v>51.68</v>
      </c>
      <c r="AT126" s="19">
        <v>27.14</v>
      </c>
      <c r="AU126" s="19">
        <v>48.02</v>
      </c>
      <c r="AV126" s="19">
        <v>401.59</v>
      </c>
      <c r="AW126" s="19">
        <v>0</v>
      </c>
      <c r="AX126" s="19">
        <v>130.85</v>
      </c>
      <c r="AY126" s="19">
        <v>56.9</v>
      </c>
      <c r="AZ126" s="19">
        <v>37.76</v>
      </c>
      <c r="BA126" s="19">
        <v>29.93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0.02</v>
      </c>
      <c r="BJ126" s="19">
        <v>0</v>
      </c>
      <c r="BK126" s="19">
        <v>0</v>
      </c>
      <c r="BL126" s="19">
        <v>0</v>
      </c>
      <c r="BM126" s="19">
        <v>0</v>
      </c>
      <c r="BN126" s="19">
        <v>0</v>
      </c>
      <c r="BO126" s="19">
        <v>0</v>
      </c>
      <c r="BP126" s="19">
        <v>0</v>
      </c>
      <c r="BQ126" s="19">
        <v>0.01</v>
      </c>
      <c r="BR126" s="19">
        <v>0</v>
      </c>
      <c r="BS126" s="19">
        <v>0</v>
      </c>
      <c r="BT126" s="19">
        <v>0.06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7.82</v>
      </c>
      <c r="CA126" s="20"/>
      <c r="CB126" s="20"/>
      <c r="CC126" s="19">
        <v>0</v>
      </c>
      <c r="CE126" s="19">
        <v>0</v>
      </c>
      <c r="CF126" s="19">
        <v>0</v>
      </c>
      <c r="CG126" s="19">
        <v>0</v>
      </c>
      <c r="CH126" s="19">
        <v>380</v>
      </c>
      <c r="CI126" s="19">
        <v>146.4</v>
      </c>
      <c r="CJ126" s="19">
        <v>263.2</v>
      </c>
      <c r="CK126" s="19">
        <v>3.04</v>
      </c>
      <c r="CL126" s="19">
        <v>3.04</v>
      </c>
      <c r="CM126" s="19">
        <v>3.04</v>
      </c>
      <c r="CN126" s="19">
        <v>0</v>
      </c>
      <c r="CO126" s="19">
        <v>0</v>
      </c>
    </row>
    <row r="127" spans="1:93" s="19" customFormat="1" x14ac:dyDescent="0.25">
      <c r="A127" s="17" t="str">
        <f>"-"</f>
        <v>-</v>
      </c>
      <c r="B127" s="18" t="s">
        <v>106</v>
      </c>
      <c r="C127" s="46">
        <v>20</v>
      </c>
      <c r="D127" s="39">
        <v>1.2</v>
      </c>
      <c r="E127" s="39">
        <v>0.24</v>
      </c>
      <c r="F127" s="39">
        <v>8.34</v>
      </c>
      <c r="G127" s="46">
        <v>38.196000000000005</v>
      </c>
      <c r="H127" s="39">
        <v>0.04</v>
      </c>
      <c r="I127" s="39">
        <v>0</v>
      </c>
      <c r="J127" s="39">
        <v>0</v>
      </c>
      <c r="K127" s="39">
        <v>0</v>
      </c>
      <c r="L127" s="39">
        <v>0.24</v>
      </c>
      <c r="M127" s="39">
        <v>6.44</v>
      </c>
      <c r="N127" s="39">
        <v>1.66</v>
      </c>
      <c r="O127" s="39">
        <v>0</v>
      </c>
      <c r="P127" s="39">
        <v>0</v>
      </c>
      <c r="Q127" s="39">
        <v>0.2</v>
      </c>
      <c r="R127" s="39">
        <v>0.5</v>
      </c>
      <c r="S127" s="39">
        <v>122</v>
      </c>
      <c r="T127" s="39">
        <v>49</v>
      </c>
      <c r="U127" s="39">
        <v>7</v>
      </c>
      <c r="V127" s="39">
        <v>9.4</v>
      </c>
      <c r="W127" s="39">
        <v>31.6</v>
      </c>
      <c r="X127" s="39">
        <v>0.78</v>
      </c>
      <c r="Y127" s="39">
        <v>0</v>
      </c>
      <c r="Z127" s="39">
        <v>1</v>
      </c>
      <c r="AA127" s="39">
        <v>0.2</v>
      </c>
      <c r="AB127" s="39">
        <v>0.28000000000000003</v>
      </c>
      <c r="AC127" s="39">
        <v>0.04</v>
      </c>
      <c r="AD127" s="39">
        <v>0.02</v>
      </c>
      <c r="AE127" s="39">
        <v>0.14000000000000001</v>
      </c>
      <c r="AF127" s="39">
        <v>0.4</v>
      </c>
      <c r="AG127" s="39">
        <v>0</v>
      </c>
      <c r="AH127" s="19">
        <v>0</v>
      </c>
      <c r="AI127" s="19">
        <v>64.400000000000006</v>
      </c>
      <c r="AJ127" s="19">
        <v>49.6</v>
      </c>
      <c r="AK127" s="19">
        <v>85.4</v>
      </c>
      <c r="AL127" s="19">
        <v>44.6</v>
      </c>
      <c r="AM127" s="19">
        <v>18.600000000000001</v>
      </c>
      <c r="AN127" s="19">
        <v>39.6</v>
      </c>
      <c r="AO127" s="19">
        <v>16</v>
      </c>
      <c r="AP127" s="19">
        <v>74.2</v>
      </c>
      <c r="AQ127" s="19">
        <v>59.4</v>
      </c>
      <c r="AR127" s="19">
        <v>58.2</v>
      </c>
      <c r="AS127" s="19">
        <v>92.8</v>
      </c>
      <c r="AT127" s="19">
        <v>24.8</v>
      </c>
      <c r="AU127" s="19">
        <v>62</v>
      </c>
      <c r="AV127" s="19">
        <v>311.8</v>
      </c>
      <c r="AW127" s="19">
        <v>0</v>
      </c>
      <c r="AX127" s="19">
        <v>105.2</v>
      </c>
      <c r="AY127" s="19">
        <v>58.2</v>
      </c>
      <c r="AZ127" s="19">
        <v>36</v>
      </c>
      <c r="BA127" s="19">
        <v>26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0.03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0.02</v>
      </c>
      <c r="BR127" s="19">
        <v>0</v>
      </c>
      <c r="BS127" s="19">
        <v>0</v>
      </c>
      <c r="BT127" s="19">
        <v>0.1</v>
      </c>
      <c r="BU127" s="19">
        <v>0.02</v>
      </c>
      <c r="BV127" s="19">
        <v>0</v>
      </c>
      <c r="BW127" s="19">
        <v>0</v>
      </c>
      <c r="BX127" s="19">
        <v>0</v>
      </c>
      <c r="BY127" s="19">
        <v>0</v>
      </c>
      <c r="BZ127" s="19">
        <v>9.4</v>
      </c>
      <c r="CA127" s="20"/>
      <c r="CB127" s="20"/>
      <c r="CC127" s="19">
        <v>0.17</v>
      </c>
      <c r="CE127" s="19">
        <v>4</v>
      </c>
      <c r="CF127" s="19">
        <v>4</v>
      </c>
      <c r="CG127" s="19">
        <v>4</v>
      </c>
      <c r="CH127" s="19">
        <v>760</v>
      </c>
      <c r="CI127" s="19">
        <v>292.8</v>
      </c>
      <c r="CJ127" s="19">
        <v>526.4</v>
      </c>
      <c r="CK127" s="19">
        <v>7.6</v>
      </c>
      <c r="CL127" s="19">
        <v>6.32</v>
      </c>
      <c r="CM127" s="19">
        <v>6.96</v>
      </c>
      <c r="CN127" s="19">
        <v>0</v>
      </c>
      <c r="CO127" s="19">
        <v>0</v>
      </c>
    </row>
    <row r="128" spans="1:93" s="19" customFormat="1" x14ac:dyDescent="0.25">
      <c r="A128" s="17" t="str">
        <f>"6/10"</f>
        <v>6/10</v>
      </c>
      <c r="B128" s="18" t="s">
        <v>107</v>
      </c>
      <c r="C128" s="46">
        <v>150</v>
      </c>
      <c r="D128" s="39">
        <v>0.76</v>
      </c>
      <c r="E128" s="39">
        <v>0.04</v>
      </c>
      <c r="F128" s="39">
        <v>17.38</v>
      </c>
      <c r="G128" s="46">
        <v>65.699190000000002</v>
      </c>
      <c r="H128" s="39">
        <v>0.02</v>
      </c>
      <c r="I128" s="39">
        <v>0</v>
      </c>
      <c r="J128" s="39">
        <v>0</v>
      </c>
      <c r="K128" s="39">
        <v>0</v>
      </c>
      <c r="L128" s="39">
        <v>14.39</v>
      </c>
      <c r="M128" s="39">
        <v>0.43</v>
      </c>
      <c r="N128" s="39">
        <v>2.57</v>
      </c>
      <c r="O128" s="39">
        <v>0</v>
      </c>
      <c r="P128" s="39">
        <v>0</v>
      </c>
      <c r="Q128" s="39">
        <v>0.23</v>
      </c>
      <c r="R128" s="39">
        <v>0.61</v>
      </c>
      <c r="S128" s="39">
        <v>2.6</v>
      </c>
      <c r="T128" s="39">
        <v>255.2</v>
      </c>
      <c r="U128" s="39">
        <v>23.5</v>
      </c>
      <c r="V128" s="39">
        <v>14.96</v>
      </c>
      <c r="W128" s="39">
        <v>20.37</v>
      </c>
      <c r="X128" s="39">
        <v>0.49</v>
      </c>
      <c r="Y128" s="39">
        <v>0</v>
      </c>
      <c r="Z128" s="39">
        <v>472.5</v>
      </c>
      <c r="AA128" s="39">
        <v>87.45</v>
      </c>
      <c r="AB128" s="39">
        <v>0.83</v>
      </c>
      <c r="AC128" s="39">
        <v>0.03</v>
      </c>
      <c r="AD128" s="39">
        <v>0.04</v>
      </c>
      <c r="AE128" s="39">
        <v>0.38</v>
      </c>
      <c r="AF128" s="39">
        <v>0.59</v>
      </c>
      <c r="AG128" s="39">
        <v>0.36</v>
      </c>
      <c r="AH128" s="19">
        <v>0</v>
      </c>
      <c r="AI128" s="19">
        <v>0.01</v>
      </c>
      <c r="AJ128" s="19">
        <v>0.01</v>
      </c>
      <c r="AK128" s="19">
        <v>0.01</v>
      </c>
      <c r="AL128" s="19">
        <v>0.01</v>
      </c>
      <c r="AM128" s="19">
        <v>0</v>
      </c>
      <c r="AN128" s="19">
        <v>0.01</v>
      </c>
      <c r="AO128" s="19">
        <v>0</v>
      </c>
      <c r="AP128" s="19">
        <v>0.01</v>
      </c>
      <c r="AQ128" s="19">
        <v>0.01</v>
      </c>
      <c r="AR128" s="19">
        <v>0.01</v>
      </c>
      <c r="AS128" s="19">
        <v>0.04</v>
      </c>
      <c r="AT128" s="19">
        <v>0</v>
      </c>
      <c r="AU128" s="19">
        <v>0.01</v>
      </c>
      <c r="AV128" s="19">
        <v>0.02</v>
      </c>
      <c r="AW128" s="19">
        <v>0</v>
      </c>
      <c r="AX128" s="19">
        <v>0.01</v>
      </c>
      <c r="AY128" s="19">
        <v>0.01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0.01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160.51</v>
      </c>
      <c r="CA128" s="20"/>
      <c r="CB128" s="20"/>
      <c r="CC128" s="19">
        <v>78.75</v>
      </c>
      <c r="CE128" s="19">
        <v>3.95</v>
      </c>
      <c r="CF128" s="19">
        <v>3.95</v>
      </c>
      <c r="CG128" s="19">
        <v>3.95</v>
      </c>
      <c r="CH128" s="19">
        <v>454.5</v>
      </c>
      <c r="CI128" s="19">
        <v>172.98</v>
      </c>
      <c r="CJ128" s="19">
        <v>313.74</v>
      </c>
      <c r="CK128" s="19">
        <v>41.94</v>
      </c>
      <c r="CL128" s="19">
        <v>24.93</v>
      </c>
      <c r="CM128" s="19">
        <v>33.44</v>
      </c>
      <c r="CN128" s="19">
        <v>7.5</v>
      </c>
      <c r="CO128" s="19">
        <v>0</v>
      </c>
    </row>
    <row r="129" spans="1:93" s="19" customFormat="1" ht="31.5" x14ac:dyDescent="0.25">
      <c r="A129" s="17" t="str">
        <f>"7/2"</f>
        <v>7/2</v>
      </c>
      <c r="B129" s="18" t="s">
        <v>142</v>
      </c>
      <c r="C129" s="46">
        <v>150</v>
      </c>
      <c r="D129" s="39">
        <v>1.82</v>
      </c>
      <c r="E129" s="39">
        <v>4.8899999999999997</v>
      </c>
      <c r="F129" s="39">
        <v>5.91</v>
      </c>
      <c r="G129" s="46">
        <v>72.744559260000003</v>
      </c>
      <c r="H129" s="39">
        <v>1.33</v>
      </c>
      <c r="I129" s="39">
        <v>0.98</v>
      </c>
      <c r="J129" s="39">
        <v>0</v>
      </c>
      <c r="K129" s="39">
        <v>0</v>
      </c>
      <c r="L129" s="39">
        <v>2.62</v>
      </c>
      <c r="M129" s="39">
        <v>2.1</v>
      </c>
      <c r="N129" s="39">
        <v>1.19</v>
      </c>
      <c r="O129" s="39">
        <v>0</v>
      </c>
      <c r="P129" s="39">
        <v>0</v>
      </c>
      <c r="Q129" s="39">
        <v>0.18</v>
      </c>
      <c r="R129" s="39">
        <v>1.46</v>
      </c>
      <c r="S129" s="39">
        <v>355.82</v>
      </c>
      <c r="T129" s="39">
        <v>195.93</v>
      </c>
      <c r="U129" s="39">
        <v>23.4</v>
      </c>
      <c r="V129" s="39">
        <v>11.56</v>
      </c>
      <c r="W129" s="39">
        <v>24.73</v>
      </c>
      <c r="X129" s="39">
        <v>0.42</v>
      </c>
      <c r="Y129" s="39">
        <v>0</v>
      </c>
      <c r="Z129" s="39">
        <v>728.4</v>
      </c>
      <c r="AA129" s="39">
        <v>151.58000000000001</v>
      </c>
      <c r="AB129" s="39">
        <v>0.75</v>
      </c>
      <c r="AC129" s="39">
        <v>0.04</v>
      </c>
      <c r="AD129" s="39">
        <v>0.05</v>
      </c>
      <c r="AE129" s="39">
        <v>0.44</v>
      </c>
      <c r="AF129" s="39">
        <v>0.72</v>
      </c>
      <c r="AG129" s="39">
        <v>8.33</v>
      </c>
      <c r="AH129" s="19">
        <v>0</v>
      </c>
      <c r="AI129" s="19">
        <v>27</v>
      </c>
      <c r="AJ129" s="19">
        <v>25.73</v>
      </c>
      <c r="AK129" s="19">
        <v>32.71</v>
      </c>
      <c r="AL129" s="19">
        <v>32.64</v>
      </c>
      <c r="AM129" s="19">
        <v>9.8000000000000007</v>
      </c>
      <c r="AN129" s="19">
        <v>23.76</v>
      </c>
      <c r="AO129" s="19">
        <v>6.91</v>
      </c>
      <c r="AP129" s="19">
        <v>27.71</v>
      </c>
      <c r="AQ129" s="19">
        <v>36.590000000000003</v>
      </c>
      <c r="AR129" s="19">
        <v>55.42</v>
      </c>
      <c r="AS129" s="19">
        <v>80.02</v>
      </c>
      <c r="AT129" s="19">
        <v>12.84</v>
      </c>
      <c r="AU129" s="19">
        <v>24.4</v>
      </c>
      <c r="AV129" s="19">
        <v>144.53</v>
      </c>
      <c r="AW129" s="19">
        <v>0</v>
      </c>
      <c r="AX129" s="19">
        <v>27.14</v>
      </c>
      <c r="AY129" s="19">
        <v>26.93</v>
      </c>
      <c r="AZ129" s="19">
        <v>23.13</v>
      </c>
      <c r="BA129" s="19">
        <v>9.73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0.09</v>
      </c>
      <c r="BJ129" s="19">
        <v>0</v>
      </c>
      <c r="BK129" s="19">
        <v>0.06</v>
      </c>
      <c r="BL129" s="19">
        <v>0</v>
      </c>
      <c r="BM129" s="19">
        <v>0.01</v>
      </c>
      <c r="BN129" s="19">
        <v>0</v>
      </c>
      <c r="BO129" s="19">
        <v>0</v>
      </c>
      <c r="BP129" s="19">
        <v>0</v>
      </c>
      <c r="BQ129" s="19">
        <v>0.34</v>
      </c>
      <c r="BR129" s="19">
        <v>0</v>
      </c>
      <c r="BS129" s="19">
        <v>0</v>
      </c>
      <c r="BT129" s="19">
        <v>0.9</v>
      </c>
      <c r="BU129" s="19">
        <v>0</v>
      </c>
      <c r="BV129" s="19">
        <v>0</v>
      </c>
      <c r="BW129" s="19">
        <v>0</v>
      </c>
      <c r="BX129" s="19">
        <v>0</v>
      </c>
      <c r="BY129" s="19">
        <v>0</v>
      </c>
      <c r="BZ129" s="19">
        <v>177.14</v>
      </c>
      <c r="CA129" s="20"/>
      <c r="CB129" s="20"/>
      <c r="CC129" s="19">
        <v>121.4</v>
      </c>
      <c r="CE129" s="19">
        <v>51.31</v>
      </c>
      <c r="CF129" s="19">
        <v>26.95</v>
      </c>
      <c r="CG129" s="19">
        <v>39.130000000000003</v>
      </c>
      <c r="CH129" s="19">
        <v>876.52</v>
      </c>
      <c r="CI129" s="19">
        <v>309.49</v>
      </c>
      <c r="CJ129" s="19">
        <v>593.01</v>
      </c>
      <c r="CK129" s="19">
        <v>42.75</v>
      </c>
      <c r="CL129" s="19">
        <v>26.46</v>
      </c>
      <c r="CM129" s="19">
        <v>34.6</v>
      </c>
      <c r="CN129" s="19">
        <v>0</v>
      </c>
      <c r="CO129" s="19">
        <v>0.9</v>
      </c>
    </row>
    <row r="130" spans="1:93" s="19" customFormat="1" ht="31.5" x14ac:dyDescent="0.25">
      <c r="A130" s="17" t="str">
        <f>"17/4"</f>
        <v>17/4</v>
      </c>
      <c r="B130" s="18" t="s">
        <v>143</v>
      </c>
      <c r="C130" s="46">
        <v>120</v>
      </c>
      <c r="D130" s="39">
        <v>3.52</v>
      </c>
      <c r="E130" s="39">
        <v>3.67</v>
      </c>
      <c r="F130" s="39">
        <v>18.96</v>
      </c>
      <c r="G130" s="46">
        <v>122.00949659999999</v>
      </c>
      <c r="H130" s="39">
        <v>2.5099999999999998</v>
      </c>
      <c r="I130" s="39">
        <v>7.0000000000000007E-2</v>
      </c>
      <c r="J130" s="39">
        <v>0</v>
      </c>
      <c r="K130" s="39">
        <v>0</v>
      </c>
      <c r="L130" s="39">
        <v>5.67</v>
      </c>
      <c r="M130" s="39">
        <v>12.67</v>
      </c>
      <c r="N130" s="39">
        <v>0.62</v>
      </c>
      <c r="O130" s="39">
        <v>0</v>
      </c>
      <c r="P130" s="39">
        <v>0</v>
      </c>
      <c r="Q130" s="39">
        <v>0.06</v>
      </c>
      <c r="R130" s="39">
        <v>0.96</v>
      </c>
      <c r="S130" s="39">
        <v>149.43</v>
      </c>
      <c r="T130" s="39">
        <v>108.61</v>
      </c>
      <c r="U130" s="39">
        <v>69.650000000000006</v>
      </c>
      <c r="V130" s="39">
        <v>19.66</v>
      </c>
      <c r="W130" s="39">
        <v>83.75</v>
      </c>
      <c r="X130" s="39">
        <v>0.42</v>
      </c>
      <c r="Y130" s="39">
        <v>14.54</v>
      </c>
      <c r="Z130" s="39">
        <v>13.92</v>
      </c>
      <c r="AA130" s="39">
        <v>27.31</v>
      </c>
      <c r="AB130" s="39">
        <v>0.1</v>
      </c>
      <c r="AC130" s="39">
        <v>0.06</v>
      </c>
      <c r="AD130" s="39">
        <v>0.08</v>
      </c>
      <c r="AE130" s="39">
        <v>0.31</v>
      </c>
      <c r="AF130" s="39">
        <v>1.32</v>
      </c>
      <c r="AG130" s="39">
        <v>0.32</v>
      </c>
      <c r="AH130" s="19">
        <v>0</v>
      </c>
      <c r="AI130" s="19">
        <v>87.08</v>
      </c>
      <c r="AJ130" s="19">
        <v>75.150000000000006</v>
      </c>
      <c r="AK130" s="19">
        <v>218.98</v>
      </c>
      <c r="AL130" s="19">
        <v>54.13</v>
      </c>
      <c r="AM130" s="19">
        <v>45.73</v>
      </c>
      <c r="AN130" s="19">
        <v>64.489999999999995</v>
      </c>
      <c r="AO130" s="19">
        <v>28.96</v>
      </c>
      <c r="AP130" s="19">
        <v>94.64</v>
      </c>
      <c r="AQ130" s="19">
        <v>149.21</v>
      </c>
      <c r="AR130" s="19">
        <v>89.42</v>
      </c>
      <c r="AS130" s="19">
        <v>116.95</v>
      </c>
      <c r="AT130" s="19">
        <v>43.23</v>
      </c>
      <c r="AU130" s="19">
        <v>59.9</v>
      </c>
      <c r="AV130" s="19">
        <v>343.42</v>
      </c>
      <c r="AW130" s="19">
        <v>0</v>
      </c>
      <c r="AX130" s="19">
        <v>116.07</v>
      </c>
      <c r="AY130" s="19">
        <v>104.45</v>
      </c>
      <c r="AZ130" s="19">
        <v>69.650000000000006</v>
      </c>
      <c r="BA130" s="19">
        <v>31.16</v>
      </c>
      <c r="BB130" s="19">
        <v>7.0000000000000007E-2</v>
      </c>
      <c r="BC130" s="19">
        <v>0.03</v>
      </c>
      <c r="BD130" s="19">
        <v>0.02</v>
      </c>
      <c r="BE130" s="19">
        <v>0.04</v>
      </c>
      <c r="BF130" s="19">
        <v>0.05</v>
      </c>
      <c r="BG130" s="19">
        <v>0.21</v>
      </c>
      <c r="BH130" s="19">
        <v>0</v>
      </c>
      <c r="BI130" s="19">
        <v>0.62</v>
      </c>
      <c r="BJ130" s="19">
        <v>0</v>
      </c>
      <c r="BK130" s="19">
        <v>0.19</v>
      </c>
      <c r="BL130" s="19">
        <v>0</v>
      </c>
      <c r="BM130" s="19">
        <v>0</v>
      </c>
      <c r="BN130" s="19">
        <v>0</v>
      </c>
      <c r="BO130" s="19">
        <v>0.04</v>
      </c>
      <c r="BP130" s="19">
        <v>0.06</v>
      </c>
      <c r="BQ130" s="19">
        <v>0.55000000000000004</v>
      </c>
      <c r="BR130" s="19">
        <v>0</v>
      </c>
      <c r="BS130" s="19">
        <v>0</v>
      </c>
      <c r="BT130" s="19">
        <v>0.25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100.08</v>
      </c>
      <c r="CA130" s="20"/>
      <c r="CB130" s="20"/>
      <c r="CC130" s="19">
        <v>16.86</v>
      </c>
      <c r="CE130" s="19">
        <v>24.06</v>
      </c>
      <c r="CF130" s="19">
        <v>11.09</v>
      </c>
      <c r="CG130" s="19">
        <v>17.57</v>
      </c>
      <c r="CH130" s="19">
        <v>1506.05</v>
      </c>
      <c r="CI130" s="19">
        <v>674.52</v>
      </c>
      <c r="CJ130" s="19">
        <v>1090.29</v>
      </c>
      <c r="CK130" s="19">
        <v>25.43</v>
      </c>
      <c r="CL130" s="19">
        <v>11.48</v>
      </c>
      <c r="CM130" s="19">
        <v>18.46</v>
      </c>
      <c r="CN130" s="19">
        <v>3</v>
      </c>
      <c r="CO130" s="19">
        <v>0.3</v>
      </c>
    </row>
    <row r="131" spans="1:93" s="7" customFormat="1" ht="31.5" x14ac:dyDescent="0.25">
      <c r="A131" s="14" t="str">
        <f>"7"</f>
        <v>7</v>
      </c>
      <c r="B131" s="15" t="s">
        <v>144</v>
      </c>
      <c r="C131" s="47">
        <v>50</v>
      </c>
      <c r="D131" s="40">
        <v>7.56</v>
      </c>
      <c r="E131" s="40">
        <v>7.12</v>
      </c>
      <c r="F131" s="40">
        <v>6.56</v>
      </c>
      <c r="G131" s="47">
        <v>120.33634499999999</v>
      </c>
      <c r="H131" s="40">
        <v>1.96</v>
      </c>
      <c r="I131" s="40">
        <v>1.63</v>
      </c>
      <c r="J131" s="40">
        <v>0</v>
      </c>
      <c r="K131" s="40">
        <v>0</v>
      </c>
      <c r="L131" s="40">
        <v>0.25</v>
      </c>
      <c r="M131" s="40">
        <v>5.84</v>
      </c>
      <c r="N131" s="40">
        <v>0.46</v>
      </c>
      <c r="O131" s="40">
        <v>0</v>
      </c>
      <c r="P131" s="40">
        <v>0</v>
      </c>
      <c r="Q131" s="40">
        <v>7.0000000000000007E-2</v>
      </c>
      <c r="R131" s="40">
        <v>0.84</v>
      </c>
      <c r="S131" s="40">
        <v>127.39</v>
      </c>
      <c r="T131" s="40">
        <v>75.06</v>
      </c>
      <c r="U131" s="40">
        <v>8.32</v>
      </c>
      <c r="V131" s="40">
        <v>10.63</v>
      </c>
      <c r="W131" s="40">
        <v>67.180000000000007</v>
      </c>
      <c r="X131" s="40">
        <v>0.95</v>
      </c>
      <c r="Y131" s="40">
        <v>20.72</v>
      </c>
      <c r="Z131" s="40">
        <v>3.95</v>
      </c>
      <c r="AA131" s="40">
        <v>26.69</v>
      </c>
      <c r="AB131" s="40">
        <v>1.46</v>
      </c>
      <c r="AC131" s="40">
        <v>0.04</v>
      </c>
      <c r="AD131" s="40">
        <v>0.06</v>
      </c>
      <c r="AE131" s="40">
        <v>2.82</v>
      </c>
      <c r="AF131" s="40">
        <v>5.03</v>
      </c>
      <c r="AG131" s="40">
        <v>0.13</v>
      </c>
      <c r="AH131" s="7">
        <v>0</v>
      </c>
      <c r="AI131" s="7">
        <v>336.16</v>
      </c>
      <c r="AJ131" s="7">
        <v>272.62</v>
      </c>
      <c r="AK131" s="7">
        <v>540.78</v>
      </c>
      <c r="AL131" s="7">
        <v>570.47</v>
      </c>
      <c r="AM131" s="7">
        <v>174.3</v>
      </c>
      <c r="AN131" s="7">
        <v>318.01</v>
      </c>
      <c r="AO131" s="7">
        <v>109.6</v>
      </c>
      <c r="AP131" s="7">
        <v>293.13</v>
      </c>
      <c r="AQ131" s="7">
        <v>425.24</v>
      </c>
      <c r="AR131" s="7">
        <v>457.95</v>
      </c>
      <c r="AS131" s="7">
        <v>595.87</v>
      </c>
      <c r="AT131" s="7">
        <v>182.69</v>
      </c>
      <c r="AU131" s="7">
        <v>503.94</v>
      </c>
      <c r="AV131" s="7">
        <v>1082.6300000000001</v>
      </c>
      <c r="AW131" s="7">
        <v>53.08</v>
      </c>
      <c r="AX131" s="7">
        <v>365.42</v>
      </c>
      <c r="AY131" s="7">
        <v>326.79000000000002</v>
      </c>
      <c r="AZ131" s="7">
        <v>241.8</v>
      </c>
      <c r="BA131" s="7">
        <v>91.81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0.12</v>
      </c>
      <c r="BJ131" s="7">
        <v>0</v>
      </c>
      <c r="BK131" s="7">
        <v>0.08</v>
      </c>
      <c r="BL131" s="7">
        <v>0.01</v>
      </c>
      <c r="BM131" s="7">
        <v>0.01</v>
      </c>
      <c r="BN131" s="7">
        <v>0</v>
      </c>
      <c r="BO131" s="7">
        <v>0</v>
      </c>
      <c r="BP131" s="7">
        <v>0</v>
      </c>
      <c r="BQ131" s="7">
        <v>0.45</v>
      </c>
      <c r="BR131" s="7">
        <v>0</v>
      </c>
      <c r="BS131" s="7">
        <v>0</v>
      </c>
      <c r="BT131" s="7">
        <v>1.1299999999999999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38.840000000000003</v>
      </c>
      <c r="CA131" s="16"/>
      <c r="CB131" s="16"/>
      <c r="CC131" s="7">
        <v>21.38</v>
      </c>
      <c r="CE131" s="7">
        <v>17.73</v>
      </c>
      <c r="CF131" s="7">
        <v>8.4</v>
      </c>
      <c r="CG131" s="7">
        <v>13.06</v>
      </c>
      <c r="CH131" s="7">
        <v>1892.29</v>
      </c>
      <c r="CI131" s="7">
        <v>1155.4100000000001</v>
      </c>
      <c r="CJ131" s="7">
        <v>1523.85</v>
      </c>
      <c r="CK131" s="7">
        <v>12.53</v>
      </c>
      <c r="CL131" s="7">
        <v>9.6300000000000008</v>
      </c>
      <c r="CM131" s="7">
        <v>11.08</v>
      </c>
      <c r="CN131" s="7">
        <v>0</v>
      </c>
      <c r="CO131" s="7">
        <v>0.25</v>
      </c>
    </row>
    <row r="132" spans="1:93" s="8" customFormat="1" x14ac:dyDescent="0.25">
      <c r="A132" s="21"/>
      <c r="B132" s="22" t="s">
        <v>111</v>
      </c>
      <c r="C132" s="48">
        <f>SUM(C126:C131)</f>
        <v>510</v>
      </c>
      <c r="D132" s="41">
        <f t="shared" ref="D132:AG132" si="23">SUM(D126:D131)</f>
        <v>16.079999999999998</v>
      </c>
      <c r="E132" s="41">
        <f t="shared" si="23"/>
        <v>16.080000000000002</v>
      </c>
      <c r="F132" s="41">
        <f t="shared" si="23"/>
        <v>64.529999999999987</v>
      </c>
      <c r="G132" s="48">
        <f t="shared" si="23"/>
        <v>455.01679086000001</v>
      </c>
      <c r="H132" s="41">
        <f t="shared" si="23"/>
        <v>5.8599999999999994</v>
      </c>
      <c r="I132" s="41">
        <f t="shared" si="23"/>
        <v>2.6799999999999997</v>
      </c>
      <c r="J132" s="41">
        <f t="shared" si="23"/>
        <v>0</v>
      </c>
      <c r="K132" s="41">
        <f t="shared" si="23"/>
        <v>0</v>
      </c>
      <c r="L132" s="41">
        <f t="shared" si="23"/>
        <v>23.39</v>
      </c>
      <c r="M132" s="41">
        <f t="shared" si="23"/>
        <v>34.599999999999994</v>
      </c>
      <c r="N132" s="41">
        <f t="shared" si="23"/>
        <v>6.5399999999999991</v>
      </c>
      <c r="O132" s="41">
        <f t="shared" si="23"/>
        <v>0</v>
      </c>
      <c r="P132" s="41">
        <f t="shared" si="23"/>
        <v>0</v>
      </c>
      <c r="Q132" s="41">
        <f t="shared" si="23"/>
        <v>0.74000000000000021</v>
      </c>
      <c r="R132" s="41">
        <f t="shared" si="23"/>
        <v>4.7299999999999995</v>
      </c>
      <c r="S132" s="41">
        <f t="shared" si="23"/>
        <v>757.2399999999999</v>
      </c>
      <c r="T132" s="41">
        <f t="shared" si="23"/>
        <v>683.8</v>
      </c>
      <c r="U132" s="41">
        <f t="shared" si="23"/>
        <v>131.87</v>
      </c>
      <c r="V132" s="41">
        <f t="shared" si="23"/>
        <v>66.209999999999994</v>
      </c>
      <c r="W132" s="41">
        <f t="shared" si="23"/>
        <v>227.63</v>
      </c>
      <c r="X132" s="41">
        <f t="shared" si="23"/>
        <v>3.0599999999999996</v>
      </c>
      <c r="Y132" s="41">
        <f t="shared" si="23"/>
        <v>35.26</v>
      </c>
      <c r="Z132" s="41">
        <f t="shared" si="23"/>
        <v>1219.7700000000002</v>
      </c>
      <c r="AA132" s="41">
        <f t="shared" si="23"/>
        <v>293.23</v>
      </c>
      <c r="AB132" s="41">
        <f t="shared" si="23"/>
        <v>3.42</v>
      </c>
      <c r="AC132" s="41">
        <f t="shared" si="23"/>
        <v>0.21000000000000002</v>
      </c>
      <c r="AD132" s="41">
        <f t="shared" si="23"/>
        <v>0.25</v>
      </c>
      <c r="AE132" s="41">
        <f t="shared" si="23"/>
        <v>4.09</v>
      </c>
      <c r="AF132" s="41">
        <f t="shared" si="23"/>
        <v>8.06</v>
      </c>
      <c r="AG132" s="41">
        <f t="shared" si="23"/>
        <v>9.14</v>
      </c>
      <c r="AH132" s="8">
        <v>0</v>
      </c>
      <c r="AI132" s="8">
        <v>578.51</v>
      </c>
      <c r="AJ132" s="8">
        <v>489.58</v>
      </c>
      <c r="AK132" s="8">
        <v>979.67</v>
      </c>
      <c r="AL132" s="8">
        <v>735.61</v>
      </c>
      <c r="AM132" s="8">
        <v>268.44</v>
      </c>
      <c r="AN132" s="8">
        <v>485.89</v>
      </c>
      <c r="AO132" s="8">
        <v>176.61</v>
      </c>
      <c r="AP132" s="8">
        <v>562.07000000000005</v>
      </c>
      <c r="AQ132" s="8">
        <v>715.34</v>
      </c>
      <c r="AR132" s="8">
        <v>723.64</v>
      </c>
      <c r="AS132" s="8">
        <v>937.36</v>
      </c>
      <c r="AT132" s="8">
        <v>290.7</v>
      </c>
      <c r="AU132" s="8">
        <v>698.26</v>
      </c>
      <c r="AV132" s="8">
        <v>2284</v>
      </c>
      <c r="AW132" s="8">
        <v>53.08</v>
      </c>
      <c r="AX132" s="8">
        <v>744.69</v>
      </c>
      <c r="AY132" s="8">
        <v>573.28</v>
      </c>
      <c r="AZ132" s="8">
        <v>408.35</v>
      </c>
      <c r="BA132" s="8">
        <v>188.63</v>
      </c>
      <c r="BB132" s="8">
        <v>7.0000000000000007E-2</v>
      </c>
      <c r="BC132" s="8">
        <v>0.03</v>
      </c>
      <c r="BD132" s="8">
        <v>0.02</v>
      </c>
      <c r="BE132" s="8">
        <v>0.04</v>
      </c>
      <c r="BF132" s="8">
        <v>0.05</v>
      </c>
      <c r="BG132" s="8">
        <v>0.21</v>
      </c>
      <c r="BH132" s="8">
        <v>0</v>
      </c>
      <c r="BI132" s="8">
        <v>0.88</v>
      </c>
      <c r="BJ132" s="8">
        <v>0</v>
      </c>
      <c r="BK132" s="8">
        <v>0.33</v>
      </c>
      <c r="BL132" s="8">
        <v>0.02</v>
      </c>
      <c r="BM132" s="8">
        <v>0.02</v>
      </c>
      <c r="BN132" s="8">
        <v>0</v>
      </c>
      <c r="BO132" s="8">
        <v>0.04</v>
      </c>
      <c r="BP132" s="8">
        <v>7.0000000000000007E-2</v>
      </c>
      <c r="BQ132" s="8">
        <v>1.38</v>
      </c>
      <c r="BR132" s="8">
        <v>0</v>
      </c>
      <c r="BS132" s="8">
        <v>0</v>
      </c>
      <c r="BT132" s="8">
        <v>2.44</v>
      </c>
      <c r="BU132" s="8">
        <v>0.03</v>
      </c>
      <c r="BV132" s="8">
        <v>0</v>
      </c>
      <c r="BW132" s="8">
        <v>0</v>
      </c>
      <c r="BX132" s="8">
        <v>0</v>
      </c>
      <c r="BY132" s="8">
        <v>0</v>
      </c>
      <c r="BZ132" s="8">
        <v>493.79</v>
      </c>
      <c r="CA132" s="6"/>
      <c r="CB132" s="6" t="e">
        <f>$G$132/#REF!*100</f>
        <v>#REF!</v>
      </c>
      <c r="CC132" s="8">
        <v>238.56</v>
      </c>
      <c r="CE132" s="8">
        <v>101.04</v>
      </c>
      <c r="CF132" s="8">
        <v>54.39</v>
      </c>
      <c r="CG132" s="8">
        <v>77.72</v>
      </c>
      <c r="CH132" s="8">
        <v>5869.36</v>
      </c>
      <c r="CI132" s="8">
        <v>2751.6</v>
      </c>
      <c r="CJ132" s="8">
        <v>4310.4799999999996</v>
      </c>
      <c r="CK132" s="8">
        <v>133.29</v>
      </c>
      <c r="CL132" s="8">
        <v>81.86</v>
      </c>
      <c r="CM132" s="8">
        <v>107.58</v>
      </c>
      <c r="CN132" s="8">
        <v>10.5</v>
      </c>
      <c r="CO132" s="8">
        <v>1.45</v>
      </c>
    </row>
    <row r="133" spans="1:93" x14ac:dyDescent="0.25">
      <c r="B133" s="3" t="s">
        <v>112</v>
      </c>
    </row>
    <row r="134" spans="1:93" s="19" customFormat="1" x14ac:dyDescent="0.25">
      <c r="A134" s="17" t="str">
        <f>"-"</f>
        <v>-</v>
      </c>
      <c r="B134" s="18" t="s">
        <v>105</v>
      </c>
      <c r="C134" s="46">
        <v>10</v>
      </c>
      <c r="D134" s="39">
        <v>0.66</v>
      </c>
      <c r="E134" s="39">
        <v>7.0000000000000007E-2</v>
      </c>
      <c r="F134" s="39">
        <v>4.6900000000000004</v>
      </c>
      <c r="G134" s="46">
        <v>22.390099999999997</v>
      </c>
      <c r="H134" s="39">
        <v>0</v>
      </c>
      <c r="I134" s="39">
        <v>0</v>
      </c>
      <c r="J134" s="39">
        <v>0</v>
      </c>
      <c r="K134" s="39">
        <v>0</v>
      </c>
      <c r="L134" s="39">
        <v>0.11</v>
      </c>
      <c r="M134" s="39">
        <v>4.5599999999999996</v>
      </c>
      <c r="N134" s="39">
        <v>0.02</v>
      </c>
      <c r="O134" s="39">
        <v>0</v>
      </c>
      <c r="P134" s="39">
        <v>0</v>
      </c>
      <c r="Q134" s="39">
        <v>0</v>
      </c>
      <c r="R134" s="39">
        <v>0.18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  <c r="AE134" s="39">
        <v>0</v>
      </c>
      <c r="AF134" s="39">
        <v>0</v>
      </c>
      <c r="AG134" s="39">
        <v>0</v>
      </c>
      <c r="AH134" s="19">
        <v>0</v>
      </c>
      <c r="AI134" s="19">
        <v>31.93</v>
      </c>
      <c r="AJ134" s="19">
        <v>33.229999999999997</v>
      </c>
      <c r="AK134" s="19">
        <v>50.9</v>
      </c>
      <c r="AL134" s="19">
        <v>16.88</v>
      </c>
      <c r="AM134" s="19">
        <v>10.01</v>
      </c>
      <c r="AN134" s="19">
        <v>20.010000000000002</v>
      </c>
      <c r="AO134" s="19">
        <v>7.57</v>
      </c>
      <c r="AP134" s="19">
        <v>36.19</v>
      </c>
      <c r="AQ134" s="19">
        <v>22.45</v>
      </c>
      <c r="AR134" s="19">
        <v>31.32</v>
      </c>
      <c r="AS134" s="19">
        <v>25.84</v>
      </c>
      <c r="AT134" s="19">
        <v>13.57</v>
      </c>
      <c r="AU134" s="19">
        <v>24.01</v>
      </c>
      <c r="AV134" s="19">
        <v>200.8</v>
      </c>
      <c r="AW134" s="19">
        <v>0</v>
      </c>
      <c r="AX134" s="19">
        <v>65.42</v>
      </c>
      <c r="AY134" s="19">
        <v>28.45</v>
      </c>
      <c r="AZ134" s="19">
        <v>18.88</v>
      </c>
      <c r="BA134" s="19">
        <v>14.96</v>
      </c>
      <c r="BB134" s="19">
        <v>0</v>
      </c>
      <c r="BC134" s="19">
        <v>0</v>
      </c>
      <c r="BD134" s="19">
        <v>0</v>
      </c>
      <c r="BE134" s="19">
        <v>0</v>
      </c>
      <c r="BF134" s="19">
        <v>0</v>
      </c>
      <c r="BG134" s="19">
        <v>0</v>
      </c>
      <c r="BH134" s="19">
        <v>0</v>
      </c>
      <c r="BI134" s="19">
        <v>0.01</v>
      </c>
      <c r="BJ134" s="19">
        <v>0</v>
      </c>
      <c r="BK134" s="19">
        <v>0</v>
      </c>
      <c r="BL134" s="19">
        <v>0</v>
      </c>
      <c r="BM134" s="19">
        <v>0</v>
      </c>
      <c r="BN134" s="19">
        <v>0</v>
      </c>
      <c r="BO134" s="19">
        <v>0</v>
      </c>
      <c r="BP134" s="19">
        <v>0</v>
      </c>
      <c r="BQ134" s="19">
        <v>0.01</v>
      </c>
      <c r="BR134" s="19">
        <v>0</v>
      </c>
      <c r="BS134" s="19">
        <v>0</v>
      </c>
      <c r="BT134" s="19">
        <v>0.03</v>
      </c>
      <c r="BU134" s="19">
        <v>0</v>
      </c>
      <c r="BV134" s="19">
        <v>0</v>
      </c>
      <c r="BW134" s="19">
        <v>0</v>
      </c>
      <c r="BX134" s="19">
        <v>0</v>
      </c>
      <c r="BY134" s="19">
        <v>0</v>
      </c>
      <c r="BZ134" s="19">
        <v>3.91</v>
      </c>
      <c r="CA134" s="20"/>
      <c r="CB134" s="20"/>
      <c r="CC134" s="19">
        <v>0</v>
      </c>
      <c r="CE134" s="19">
        <v>0</v>
      </c>
      <c r="CF134" s="19">
        <v>0</v>
      </c>
      <c r="CG134" s="19">
        <v>0</v>
      </c>
      <c r="CH134" s="19">
        <v>760</v>
      </c>
      <c r="CI134" s="19">
        <v>292.8</v>
      </c>
      <c r="CJ134" s="19">
        <v>526.4</v>
      </c>
      <c r="CK134" s="19">
        <v>6.08</v>
      </c>
      <c r="CL134" s="19">
        <v>6.08</v>
      </c>
      <c r="CM134" s="19">
        <v>6.08</v>
      </c>
      <c r="CN134" s="19">
        <v>0</v>
      </c>
      <c r="CO134" s="19">
        <v>0</v>
      </c>
    </row>
    <row r="135" spans="1:93" s="19" customFormat="1" x14ac:dyDescent="0.25">
      <c r="A135" s="17" t="str">
        <f>"-"</f>
        <v>-</v>
      </c>
      <c r="B135" s="18" t="s">
        <v>106</v>
      </c>
      <c r="C135" s="46">
        <v>10</v>
      </c>
      <c r="D135" s="39">
        <v>0.6</v>
      </c>
      <c r="E135" s="39">
        <v>0.12</v>
      </c>
      <c r="F135" s="39">
        <v>4.17</v>
      </c>
      <c r="G135" s="46">
        <v>19.098000000000003</v>
      </c>
      <c r="H135" s="39">
        <v>0.02</v>
      </c>
      <c r="I135" s="39">
        <v>0</v>
      </c>
      <c r="J135" s="39">
        <v>0</v>
      </c>
      <c r="K135" s="39">
        <v>0</v>
      </c>
      <c r="L135" s="39">
        <v>0.12</v>
      </c>
      <c r="M135" s="39">
        <v>3.22</v>
      </c>
      <c r="N135" s="39">
        <v>0.83</v>
      </c>
      <c r="O135" s="39">
        <v>0</v>
      </c>
      <c r="P135" s="39">
        <v>0</v>
      </c>
      <c r="Q135" s="39">
        <v>0.1</v>
      </c>
      <c r="R135" s="39">
        <v>0.25</v>
      </c>
      <c r="S135" s="39">
        <v>61</v>
      </c>
      <c r="T135" s="39">
        <v>24.5</v>
      </c>
      <c r="U135" s="39">
        <v>3.5</v>
      </c>
      <c r="V135" s="39">
        <v>4.7</v>
      </c>
      <c r="W135" s="39">
        <v>15.8</v>
      </c>
      <c r="X135" s="39">
        <v>0.39</v>
      </c>
      <c r="Y135" s="39">
        <v>0</v>
      </c>
      <c r="Z135" s="39">
        <v>0.5</v>
      </c>
      <c r="AA135" s="39">
        <v>0.1</v>
      </c>
      <c r="AB135" s="39">
        <v>0.14000000000000001</v>
      </c>
      <c r="AC135" s="39">
        <v>0.02</v>
      </c>
      <c r="AD135" s="39">
        <v>0.01</v>
      </c>
      <c r="AE135" s="39">
        <v>7.0000000000000007E-2</v>
      </c>
      <c r="AF135" s="39">
        <v>0.2</v>
      </c>
      <c r="AG135" s="39">
        <v>0</v>
      </c>
      <c r="AH135" s="19">
        <v>0</v>
      </c>
      <c r="AI135" s="19">
        <v>32.200000000000003</v>
      </c>
      <c r="AJ135" s="19">
        <v>24.8</v>
      </c>
      <c r="AK135" s="19">
        <v>42.7</v>
      </c>
      <c r="AL135" s="19">
        <v>22.3</v>
      </c>
      <c r="AM135" s="19">
        <v>9.3000000000000007</v>
      </c>
      <c r="AN135" s="19">
        <v>19.8</v>
      </c>
      <c r="AO135" s="19">
        <v>8</v>
      </c>
      <c r="AP135" s="19">
        <v>37.1</v>
      </c>
      <c r="AQ135" s="19">
        <v>29.7</v>
      </c>
      <c r="AR135" s="19">
        <v>29.1</v>
      </c>
      <c r="AS135" s="19">
        <v>46.4</v>
      </c>
      <c r="AT135" s="19">
        <v>12.4</v>
      </c>
      <c r="AU135" s="19">
        <v>31</v>
      </c>
      <c r="AV135" s="19">
        <v>155.9</v>
      </c>
      <c r="AW135" s="19">
        <v>0</v>
      </c>
      <c r="AX135" s="19">
        <v>52.6</v>
      </c>
      <c r="AY135" s="19">
        <v>29.1</v>
      </c>
      <c r="AZ135" s="19">
        <v>18</v>
      </c>
      <c r="BA135" s="19">
        <v>13</v>
      </c>
      <c r="BB135" s="19">
        <v>0</v>
      </c>
      <c r="BC135" s="19">
        <v>0</v>
      </c>
      <c r="BD135" s="19">
        <v>0</v>
      </c>
      <c r="BE135" s="19">
        <v>0</v>
      </c>
      <c r="BF135" s="19">
        <v>0</v>
      </c>
      <c r="BG135" s="19">
        <v>0</v>
      </c>
      <c r="BH135" s="19">
        <v>0</v>
      </c>
      <c r="BI135" s="19">
        <v>0.01</v>
      </c>
      <c r="BJ135" s="19">
        <v>0</v>
      </c>
      <c r="BK135" s="19">
        <v>0</v>
      </c>
      <c r="BL135" s="19">
        <v>0</v>
      </c>
      <c r="BM135" s="19">
        <v>0</v>
      </c>
      <c r="BN135" s="19">
        <v>0</v>
      </c>
      <c r="BO135" s="19">
        <v>0</v>
      </c>
      <c r="BP135" s="19">
        <v>0</v>
      </c>
      <c r="BQ135" s="19">
        <v>0.01</v>
      </c>
      <c r="BR135" s="19">
        <v>0</v>
      </c>
      <c r="BS135" s="19">
        <v>0</v>
      </c>
      <c r="BT135" s="19">
        <v>0.05</v>
      </c>
      <c r="BU135" s="19">
        <v>0.01</v>
      </c>
      <c r="BV135" s="19">
        <v>0</v>
      </c>
      <c r="BW135" s="19">
        <v>0</v>
      </c>
      <c r="BX135" s="19">
        <v>0</v>
      </c>
      <c r="BY135" s="19">
        <v>0</v>
      </c>
      <c r="BZ135" s="19">
        <v>4.7</v>
      </c>
      <c r="CA135" s="20"/>
      <c r="CB135" s="20"/>
      <c r="CC135" s="19">
        <v>0.08</v>
      </c>
      <c r="CE135" s="19">
        <v>2</v>
      </c>
      <c r="CF135" s="19">
        <v>2</v>
      </c>
      <c r="CG135" s="19">
        <v>2</v>
      </c>
      <c r="CH135" s="19">
        <v>380</v>
      </c>
      <c r="CI135" s="19">
        <v>146.4</v>
      </c>
      <c r="CJ135" s="19">
        <v>263.2</v>
      </c>
      <c r="CK135" s="19">
        <v>3.8</v>
      </c>
      <c r="CL135" s="19">
        <v>3.16</v>
      </c>
      <c r="CM135" s="19">
        <v>3.48</v>
      </c>
      <c r="CN135" s="19">
        <v>0</v>
      </c>
      <c r="CO135" s="19">
        <v>0</v>
      </c>
    </row>
    <row r="136" spans="1:93" s="19" customFormat="1" x14ac:dyDescent="0.25">
      <c r="A136" s="17" t="str">
        <f>"27/10"</f>
        <v>27/10</v>
      </c>
      <c r="B136" s="18" t="s">
        <v>113</v>
      </c>
      <c r="C136" s="46">
        <v>150</v>
      </c>
      <c r="D136" s="39">
        <v>0.15</v>
      </c>
      <c r="E136" s="39">
        <v>0.04</v>
      </c>
      <c r="F136" s="39">
        <v>3.78</v>
      </c>
      <c r="G136" s="46">
        <v>15.130904999999998</v>
      </c>
      <c r="H136" s="39">
        <v>0</v>
      </c>
      <c r="I136" s="39">
        <v>0</v>
      </c>
      <c r="J136" s="39">
        <v>0</v>
      </c>
      <c r="K136" s="39">
        <v>0</v>
      </c>
      <c r="L136" s="39">
        <v>3.7</v>
      </c>
      <c r="M136" s="39">
        <v>0</v>
      </c>
      <c r="N136" s="39">
        <v>0.08</v>
      </c>
      <c r="O136" s="39">
        <v>0</v>
      </c>
      <c r="P136" s="39">
        <v>0</v>
      </c>
      <c r="Q136" s="39">
        <v>0</v>
      </c>
      <c r="R136" s="39">
        <v>0.05</v>
      </c>
      <c r="S136" s="39">
        <v>0.04</v>
      </c>
      <c r="T136" s="39">
        <v>0.11</v>
      </c>
      <c r="U136" s="39">
        <v>0.11</v>
      </c>
      <c r="V136" s="39">
        <v>0</v>
      </c>
      <c r="W136" s="39">
        <v>0</v>
      </c>
      <c r="X136" s="39">
        <v>0.01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0</v>
      </c>
      <c r="AS136" s="19">
        <v>0</v>
      </c>
      <c r="AT136" s="19">
        <v>0</v>
      </c>
      <c r="AU136" s="19">
        <v>0</v>
      </c>
      <c r="AV136" s="19">
        <v>0</v>
      </c>
      <c r="AW136" s="19">
        <v>0</v>
      </c>
      <c r="AX136" s="19">
        <v>0</v>
      </c>
      <c r="AY136" s="19">
        <v>0</v>
      </c>
      <c r="AZ136" s="19">
        <v>0</v>
      </c>
      <c r="BA136" s="19">
        <v>0</v>
      </c>
      <c r="BB136" s="19">
        <v>0</v>
      </c>
      <c r="BC136" s="19">
        <v>0</v>
      </c>
      <c r="BD136" s="19">
        <v>0</v>
      </c>
      <c r="BE136" s="19">
        <v>0</v>
      </c>
      <c r="BF136" s="19">
        <v>0</v>
      </c>
      <c r="BG136" s="19">
        <v>0</v>
      </c>
      <c r="BH136" s="19">
        <v>0</v>
      </c>
      <c r="BI136" s="19">
        <v>0</v>
      </c>
      <c r="BJ136" s="19">
        <v>0</v>
      </c>
      <c r="BK136" s="19">
        <v>0</v>
      </c>
      <c r="BL136" s="19">
        <v>0</v>
      </c>
      <c r="BM136" s="19">
        <v>0</v>
      </c>
      <c r="BN136" s="19">
        <v>0</v>
      </c>
      <c r="BO136" s="19">
        <v>0</v>
      </c>
      <c r="BP136" s="19">
        <v>0</v>
      </c>
      <c r="BQ136" s="19">
        <v>0</v>
      </c>
      <c r="BR136" s="19">
        <v>0</v>
      </c>
      <c r="BS136" s="19">
        <v>0</v>
      </c>
      <c r="BT136" s="19">
        <v>0</v>
      </c>
      <c r="BU136" s="19">
        <v>0</v>
      </c>
      <c r="BV136" s="19">
        <v>0</v>
      </c>
      <c r="BW136" s="19">
        <v>0</v>
      </c>
      <c r="BX136" s="19">
        <v>0</v>
      </c>
      <c r="BY136" s="19">
        <v>0</v>
      </c>
      <c r="BZ136" s="19">
        <v>150.07</v>
      </c>
      <c r="CA136" s="20"/>
      <c r="CB136" s="20"/>
      <c r="CC136" s="19">
        <v>0</v>
      </c>
      <c r="CE136" s="19">
        <v>3.69</v>
      </c>
      <c r="CF136" s="19">
        <v>3.69</v>
      </c>
      <c r="CG136" s="19">
        <v>3.69</v>
      </c>
      <c r="CH136" s="19">
        <v>398.25</v>
      </c>
      <c r="CI136" s="19">
        <v>156.6</v>
      </c>
      <c r="CJ136" s="19">
        <v>277.43</v>
      </c>
      <c r="CK136" s="19">
        <v>39.61</v>
      </c>
      <c r="CL136" s="19">
        <v>23.41</v>
      </c>
      <c r="CM136" s="19">
        <v>31.51</v>
      </c>
      <c r="CN136" s="19">
        <v>3.75</v>
      </c>
      <c r="CO136" s="19">
        <v>0</v>
      </c>
    </row>
    <row r="137" spans="1:93" s="7" customFormat="1" x14ac:dyDescent="0.25">
      <c r="A137" s="14" t="str">
        <f>"24/2"</f>
        <v>24/2</v>
      </c>
      <c r="B137" s="15" t="s">
        <v>145</v>
      </c>
      <c r="C137" s="47">
        <v>150</v>
      </c>
      <c r="D137" s="40">
        <v>4.3899999999999997</v>
      </c>
      <c r="E137" s="40">
        <v>3.94</v>
      </c>
      <c r="F137" s="40">
        <v>14.1</v>
      </c>
      <c r="G137" s="47">
        <v>108.45783479999999</v>
      </c>
      <c r="H137" s="40">
        <v>2.61</v>
      </c>
      <c r="I137" s="40">
        <v>0.04</v>
      </c>
      <c r="J137" s="40">
        <v>0</v>
      </c>
      <c r="K137" s="40">
        <v>0</v>
      </c>
      <c r="L137" s="40">
        <v>5.96</v>
      </c>
      <c r="M137" s="40">
        <v>7.72</v>
      </c>
      <c r="N137" s="40">
        <v>0.42</v>
      </c>
      <c r="O137" s="40">
        <v>0</v>
      </c>
      <c r="P137" s="40">
        <v>0</v>
      </c>
      <c r="Q137" s="40">
        <v>0.11</v>
      </c>
      <c r="R137" s="40">
        <v>1.1000000000000001</v>
      </c>
      <c r="S137" s="40">
        <v>167.41</v>
      </c>
      <c r="T137" s="40">
        <v>166.66</v>
      </c>
      <c r="U137" s="40">
        <v>125.7</v>
      </c>
      <c r="V137" s="40">
        <v>15.85</v>
      </c>
      <c r="W137" s="40">
        <v>98.07</v>
      </c>
      <c r="X137" s="40">
        <v>0.3</v>
      </c>
      <c r="Y137" s="40">
        <v>29.85</v>
      </c>
      <c r="Z137" s="40">
        <v>14.58</v>
      </c>
      <c r="AA137" s="40">
        <v>32.9</v>
      </c>
      <c r="AB137" s="40">
        <v>0.2</v>
      </c>
      <c r="AC137" s="40">
        <v>0.05</v>
      </c>
      <c r="AD137" s="40">
        <v>0.15</v>
      </c>
      <c r="AE137" s="40">
        <v>0.21</v>
      </c>
      <c r="AF137" s="40">
        <v>1.19</v>
      </c>
      <c r="AG137" s="40">
        <v>0.55000000000000004</v>
      </c>
      <c r="AH137" s="7">
        <v>0</v>
      </c>
      <c r="AI137" s="7">
        <v>56.36</v>
      </c>
      <c r="AJ137" s="7">
        <v>51.52</v>
      </c>
      <c r="AK137" s="7">
        <v>96.53</v>
      </c>
      <c r="AL137" s="7">
        <v>30.16</v>
      </c>
      <c r="AM137" s="7">
        <v>18.39</v>
      </c>
      <c r="AN137" s="7">
        <v>37.369999999999997</v>
      </c>
      <c r="AO137" s="7">
        <v>12.27</v>
      </c>
      <c r="AP137" s="7">
        <v>59.89</v>
      </c>
      <c r="AQ137" s="7">
        <v>39.6</v>
      </c>
      <c r="AR137" s="7">
        <v>47.75</v>
      </c>
      <c r="AS137" s="7">
        <v>40.98</v>
      </c>
      <c r="AT137" s="7">
        <v>24.08</v>
      </c>
      <c r="AU137" s="7">
        <v>41.85</v>
      </c>
      <c r="AV137" s="7">
        <v>367.51</v>
      </c>
      <c r="AW137" s="7">
        <v>0</v>
      </c>
      <c r="AX137" s="7">
        <v>115.81</v>
      </c>
      <c r="AY137" s="7">
        <v>60.01</v>
      </c>
      <c r="AZ137" s="7">
        <v>30.14</v>
      </c>
      <c r="BA137" s="7">
        <v>23.84</v>
      </c>
      <c r="BB137" s="7">
        <v>0.05</v>
      </c>
      <c r="BC137" s="7">
        <v>0.01</v>
      </c>
      <c r="BD137" s="7">
        <v>0.01</v>
      </c>
      <c r="BE137" s="7">
        <v>0.03</v>
      </c>
      <c r="BF137" s="7">
        <v>0.04</v>
      </c>
      <c r="BG137" s="7">
        <v>0.12</v>
      </c>
      <c r="BH137" s="7">
        <v>0</v>
      </c>
      <c r="BI137" s="7">
        <v>0.38</v>
      </c>
      <c r="BJ137" s="7">
        <v>0</v>
      </c>
      <c r="BK137" s="7">
        <v>0.11</v>
      </c>
      <c r="BL137" s="7">
        <v>0</v>
      </c>
      <c r="BM137" s="7">
        <v>0</v>
      </c>
      <c r="BN137" s="7">
        <v>0</v>
      </c>
      <c r="BO137" s="7">
        <v>0.01</v>
      </c>
      <c r="BP137" s="7">
        <v>0.04</v>
      </c>
      <c r="BQ137" s="7">
        <v>0.34</v>
      </c>
      <c r="BR137" s="7">
        <v>0</v>
      </c>
      <c r="BS137" s="7">
        <v>0</v>
      </c>
      <c r="BT137" s="7">
        <v>0.06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125.55</v>
      </c>
      <c r="CA137" s="16"/>
      <c r="CB137" s="16"/>
      <c r="CC137" s="7">
        <v>32.28</v>
      </c>
      <c r="CE137" s="7">
        <v>21.65</v>
      </c>
      <c r="CF137" s="7">
        <v>8.3000000000000007</v>
      </c>
      <c r="CG137" s="7">
        <v>14.97</v>
      </c>
      <c r="CH137" s="7">
        <v>697.36</v>
      </c>
      <c r="CI137" s="7">
        <v>308.26</v>
      </c>
      <c r="CJ137" s="7">
        <v>502.81</v>
      </c>
      <c r="CK137" s="7">
        <v>13.72</v>
      </c>
      <c r="CL137" s="7">
        <v>3.22</v>
      </c>
      <c r="CM137" s="7">
        <v>8.4700000000000006</v>
      </c>
      <c r="CN137" s="7">
        <v>0.9</v>
      </c>
      <c r="CO137" s="7">
        <v>0.3</v>
      </c>
    </row>
    <row r="138" spans="1:93" s="8" customFormat="1" x14ac:dyDescent="0.25">
      <c r="A138" s="21"/>
      <c r="B138" s="22" t="s">
        <v>115</v>
      </c>
      <c r="C138" s="48">
        <f>SUM(C134:C137)</f>
        <v>320</v>
      </c>
      <c r="D138" s="41">
        <f t="shared" ref="D138:AG138" si="24">SUM(D134:D137)</f>
        <v>5.8</v>
      </c>
      <c r="E138" s="41">
        <f t="shared" si="24"/>
        <v>4.17</v>
      </c>
      <c r="F138" s="41">
        <f t="shared" si="24"/>
        <v>26.74</v>
      </c>
      <c r="G138" s="48">
        <f t="shared" si="24"/>
        <v>165.07683979999999</v>
      </c>
      <c r="H138" s="41">
        <f t="shared" si="24"/>
        <v>2.63</v>
      </c>
      <c r="I138" s="41">
        <f t="shared" si="24"/>
        <v>0.04</v>
      </c>
      <c r="J138" s="41">
        <f t="shared" si="24"/>
        <v>0</v>
      </c>
      <c r="K138" s="41">
        <f t="shared" si="24"/>
        <v>0</v>
      </c>
      <c r="L138" s="41">
        <f t="shared" si="24"/>
        <v>9.89</v>
      </c>
      <c r="M138" s="41">
        <f t="shared" si="24"/>
        <v>15.5</v>
      </c>
      <c r="N138" s="41">
        <f t="shared" si="24"/>
        <v>1.3499999999999999</v>
      </c>
      <c r="O138" s="41">
        <f t="shared" si="24"/>
        <v>0</v>
      </c>
      <c r="P138" s="41">
        <f t="shared" si="24"/>
        <v>0</v>
      </c>
      <c r="Q138" s="41">
        <f t="shared" si="24"/>
        <v>0.21000000000000002</v>
      </c>
      <c r="R138" s="41">
        <f t="shared" si="24"/>
        <v>1.58</v>
      </c>
      <c r="S138" s="41">
        <f t="shared" si="24"/>
        <v>228.45</v>
      </c>
      <c r="T138" s="41">
        <f t="shared" si="24"/>
        <v>191.26999999999998</v>
      </c>
      <c r="U138" s="41">
        <f t="shared" si="24"/>
        <v>129.31</v>
      </c>
      <c r="V138" s="41">
        <f t="shared" si="24"/>
        <v>20.55</v>
      </c>
      <c r="W138" s="41">
        <f t="shared" si="24"/>
        <v>113.86999999999999</v>
      </c>
      <c r="X138" s="41">
        <f t="shared" si="24"/>
        <v>0.7</v>
      </c>
      <c r="Y138" s="41">
        <f t="shared" si="24"/>
        <v>29.85</v>
      </c>
      <c r="Z138" s="41">
        <f t="shared" si="24"/>
        <v>15.08</v>
      </c>
      <c r="AA138" s="41">
        <f t="shared" si="24"/>
        <v>33</v>
      </c>
      <c r="AB138" s="41">
        <f t="shared" si="24"/>
        <v>0.34</v>
      </c>
      <c r="AC138" s="41">
        <f t="shared" si="24"/>
        <v>7.0000000000000007E-2</v>
      </c>
      <c r="AD138" s="41">
        <f t="shared" si="24"/>
        <v>0.16</v>
      </c>
      <c r="AE138" s="41">
        <f t="shared" si="24"/>
        <v>0.28000000000000003</v>
      </c>
      <c r="AF138" s="41">
        <f t="shared" si="24"/>
        <v>1.39</v>
      </c>
      <c r="AG138" s="41">
        <f t="shared" si="24"/>
        <v>0.55000000000000004</v>
      </c>
      <c r="AH138" s="8">
        <v>0</v>
      </c>
      <c r="AI138" s="8">
        <v>120.49</v>
      </c>
      <c r="AJ138" s="8">
        <v>109.56</v>
      </c>
      <c r="AK138" s="8">
        <v>190.13</v>
      </c>
      <c r="AL138" s="8">
        <v>69.34</v>
      </c>
      <c r="AM138" s="8">
        <v>37.69</v>
      </c>
      <c r="AN138" s="8">
        <v>77.180000000000007</v>
      </c>
      <c r="AO138" s="8">
        <v>27.84</v>
      </c>
      <c r="AP138" s="8">
        <v>133.18</v>
      </c>
      <c r="AQ138" s="8">
        <v>91.75</v>
      </c>
      <c r="AR138" s="8">
        <v>108.17</v>
      </c>
      <c r="AS138" s="8">
        <v>113.22</v>
      </c>
      <c r="AT138" s="8">
        <v>50.05</v>
      </c>
      <c r="AU138" s="8">
        <v>96.86</v>
      </c>
      <c r="AV138" s="8">
        <v>724.21</v>
      </c>
      <c r="AW138" s="8">
        <v>0</v>
      </c>
      <c r="AX138" s="8">
        <v>233.83</v>
      </c>
      <c r="AY138" s="8">
        <v>117.55</v>
      </c>
      <c r="AZ138" s="8">
        <v>67.010000000000005</v>
      </c>
      <c r="BA138" s="8">
        <v>51.81</v>
      </c>
      <c r="BB138" s="8">
        <v>0.05</v>
      </c>
      <c r="BC138" s="8">
        <v>0.01</v>
      </c>
      <c r="BD138" s="8">
        <v>0.01</v>
      </c>
      <c r="BE138" s="8">
        <v>0.03</v>
      </c>
      <c r="BF138" s="8">
        <v>0.04</v>
      </c>
      <c r="BG138" s="8">
        <v>0.12</v>
      </c>
      <c r="BH138" s="8">
        <v>0</v>
      </c>
      <c r="BI138" s="8">
        <v>0.4</v>
      </c>
      <c r="BJ138" s="8">
        <v>0</v>
      </c>
      <c r="BK138" s="8">
        <v>0.11</v>
      </c>
      <c r="BL138" s="8">
        <v>0</v>
      </c>
      <c r="BM138" s="8">
        <v>0</v>
      </c>
      <c r="BN138" s="8">
        <v>0</v>
      </c>
      <c r="BO138" s="8">
        <v>0.01</v>
      </c>
      <c r="BP138" s="8">
        <v>0.04</v>
      </c>
      <c r="BQ138" s="8">
        <v>0.35</v>
      </c>
      <c r="BR138" s="8">
        <v>0</v>
      </c>
      <c r="BS138" s="8">
        <v>0</v>
      </c>
      <c r="BT138" s="8">
        <v>0.14000000000000001</v>
      </c>
      <c r="BU138" s="8">
        <v>0.01</v>
      </c>
      <c r="BV138" s="8">
        <v>0</v>
      </c>
      <c r="BW138" s="8">
        <v>0</v>
      </c>
      <c r="BX138" s="8">
        <v>0</v>
      </c>
      <c r="BY138" s="8">
        <v>0</v>
      </c>
      <c r="BZ138" s="8">
        <v>284.23</v>
      </c>
      <c r="CA138" s="6"/>
      <c r="CB138" s="6" t="e">
        <f>$G$138/#REF!*100</f>
        <v>#REF!</v>
      </c>
      <c r="CC138" s="8">
        <v>32.36</v>
      </c>
      <c r="CE138" s="8">
        <v>27.33</v>
      </c>
      <c r="CF138" s="8">
        <v>13.98</v>
      </c>
      <c r="CG138" s="8">
        <v>20.66</v>
      </c>
      <c r="CH138" s="8">
        <v>2235.61</v>
      </c>
      <c r="CI138" s="8">
        <v>904.06</v>
      </c>
      <c r="CJ138" s="8">
        <v>1569.83</v>
      </c>
      <c r="CK138" s="8">
        <v>63.21</v>
      </c>
      <c r="CL138" s="8">
        <v>35.869999999999997</v>
      </c>
      <c r="CM138" s="8">
        <v>49.54</v>
      </c>
      <c r="CN138" s="8">
        <v>4.6500000000000004</v>
      </c>
      <c r="CO138" s="8">
        <v>0.3</v>
      </c>
    </row>
    <row r="139" spans="1:93" s="8" customFormat="1" x14ac:dyDescent="0.25">
      <c r="A139" s="21"/>
      <c r="B139" s="22" t="s">
        <v>116</v>
      </c>
      <c r="C139" s="48">
        <f>C121+C124+C132+C138</f>
        <v>1265</v>
      </c>
      <c r="D139" s="41">
        <f t="shared" ref="D139:AG139" si="25">D121+D124+D132+D138</f>
        <v>30.830000000000002</v>
      </c>
      <c r="E139" s="41">
        <f t="shared" si="25"/>
        <v>30</v>
      </c>
      <c r="F139" s="41">
        <f t="shared" si="25"/>
        <v>150.28</v>
      </c>
      <c r="G139" s="48">
        <f t="shared" si="25"/>
        <v>996.86501197707321</v>
      </c>
      <c r="H139" s="41">
        <f t="shared" si="25"/>
        <v>13.549999999999997</v>
      </c>
      <c r="I139" s="41">
        <f t="shared" si="25"/>
        <v>2.9</v>
      </c>
      <c r="J139" s="41">
        <f t="shared" si="25"/>
        <v>0</v>
      </c>
      <c r="K139" s="41">
        <f t="shared" si="25"/>
        <v>0</v>
      </c>
      <c r="L139" s="41">
        <f t="shared" si="25"/>
        <v>58.31</v>
      </c>
      <c r="M139" s="41">
        <f t="shared" si="25"/>
        <v>78.759999999999991</v>
      </c>
      <c r="N139" s="41">
        <f t="shared" si="25"/>
        <v>13.209999999999999</v>
      </c>
      <c r="O139" s="41">
        <f t="shared" si="25"/>
        <v>0</v>
      </c>
      <c r="P139" s="41">
        <f t="shared" si="25"/>
        <v>0</v>
      </c>
      <c r="Q139" s="41">
        <f t="shared" si="25"/>
        <v>1.7100000000000002</v>
      </c>
      <c r="R139" s="41">
        <f t="shared" si="25"/>
        <v>9.0299999999999994</v>
      </c>
      <c r="S139" s="41">
        <f t="shared" si="25"/>
        <v>1326.7499999999998</v>
      </c>
      <c r="T139" s="41">
        <f t="shared" si="25"/>
        <v>1402.1</v>
      </c>
      <c r="U139" s="41">
        <f t="shared" si="25"/>
        <v>365.02</v>
      </c>
      <c r="V139" s="41">
        <f t="shared" si="25"/>
        <v>159.51</v>
      </c>
      <c r="W139" s="41">
        <f t="shared" si="25"/>
        <v>534.78</v>
      </c>
      <c r="X139" s="41">
        <f t="shared" si="25"/>
        <v>5.55</v>
      </c>
      <c r="Y139" s="41">
        <f t="shared" si="25"/>
        <v>99.509999999999991</v>
      </c>
      <c r="Z139" s="41">
        <f t="shared" si="25"/>
        <v>1382.18</v>
      </c>
      <c r="AA139" s="41">
        <f t="shared" si="25"/>
        <v>395.5</v>
      </c>
      <c r="AB139" s="41">
        <f t="shared" si="25"/>
        <v>5.21</v>
      </c>
      <c r="AC139" s="41">
        <f t="shared" si="25"/>
        <v>0.45</v>
      </c>
      <c r="AD139" s="41">
        <f t="shared" si="25"/>
        <v>0.57999999999999996</v>
      </c>
      <c r="AE139" s="41">
        <f t="shared" si="25"/>
        <v>6.16</v>
      </c>
      <c r="AF139" s="41">
        <f t="shared" si="25"/>
        <v>13.170000000000002</v>
      </c>
      <c r="AG139" s="41">
        <f t="shared" si="25"/>
        <v>20.59</v>
      </c>
      <c r="AH139" s="8">
        <v>0</v>
      </c>
      <c r="AI139" s="8">
        <v>949.74</v>
      </c>
      <c r="AJ139" s="8">
        <v>849.85</v>
      </c>
      <c r="AK139" s="8">
        <v>1497.33</v>
      </c>
      <c r="AL139" s="8">
        <v>967.73</v>
      </c>
      <c r="AM139" s="8">
        <v>387.9</v>
      </c>
      <c r="AN139" s="8">
        <v>708.34</v>
      </c>
      <c r="AO139" s="8">
        <v>268.06</v>
      </c>
      <c r="AP139" s="8">
        <v>972.32</v>
      </c>
      <c r="AQ139" s="8">
        <v>1002.41</v>
      </c>
      <c r="AR139" s="8">
        <v>1080.92</v>
      </c>
      <c r="AS139" s="8">
        <v>1324.41</v>
      </c>
      <c r="AT139" s="8">
        <v>457.3</v>
      </c>
      <c r="AU139" s="8">
        <v>996.62</v>
      </c>
      <c r="AV139" s="8">
        <v>4392.2</v>
      </c>
      <c r="AW139" s="8">
        <v>53.08</v>
      </c>
      <c r="AX139" s="8">
        <v>1578.8</v>
      </c>
      <c r="AY139" s="8">
        <v>904.34</v>
      </c>
      <c r="AZ139" s="8">
        <v>629.84</v>
      </c>
      <c r="BA139" s="8">
        <v>349.52</v>
      </c>
      <c r="BB139" s="8">
        <v>0.33</v>
      </c>
      <c r="BC139" s="8">
        <v>0.14000000000000001</v>
      </c>
      <c r="BD139" s="8">
        <v>0.08</v>
      </c>
      <c r="BE139" s="8">
        <v>0.18</v>
      </c>
      <c r="BF139" s="8">
        <v>0.22</v>
      </c>
      <c r="BG139" s="8">
        <v>0.94</v>
      </c>
      <c r="BH139" s="8">
        <v>0</v>
      </c>
      <c r="BI139" s="8">
        <v>3.07</v>
      </c>
      <c r="BJ139" s="8">
        <v>0</v>
      </c>
      <c r="BK139" s="8">
        <v>1.01</v>
      </c>
      <c r="BL139" s="8">
        <v>0.02</v>
      </c>
      <c r="BM139" s="8">
        <v>0.02</v>
      </c>
      <c r="BN139" s="8">
        <v>0</v>
      </c>
      <c r="BO139" s="8">
        <v>0.17</v>
      </c>
      <c r="BP139" s="8">
        <v>0.28999999999999998</v>
      </c>
      <c r="BQ139" s="8">
        <v>3.46</v>
      </c>
      <c r="BR139" s="8">
        <v>0</v>
      </c>
      <c r="BS139" s="8">
        <v>0</v>
      </c>
      <c r="BT139" s="8">
        <v>2.91</v>
      </c>
      <c r="BU139" s="8">
        <v>0.05</v>
      </c>
      <c r="BV139" s="8">
        <v>0</v>
      </c>
      <c r="BW139" s="8">
        <v>0</v>
      </c>
      <c r="BX139" s="8">
        <v>0</v>
      </c>
      <c r="BY139" s="8">
        <v>0</v>
      </c>
      <c r="BZ139" s="8">
        <v>1146.48</v>
      </c>
      <c r="CA139" s="6"/>
      <c r="CB139" s="6"/>
      <c r="CC139" s="8">
        <v>329.88</v>
      </c>
      <c r="CE139" s="8">
        <v>170.67</v>
      </c>
      <c r="CF139" s="8">
        <v>87.66</v>
      </c>
      <c r="CG139" s="8">
        <v>129.16</v>
      </c>
      <c r="CH139" s="8">
        <v>11467.27</v>
      </c>
      <c r="CI139" s="8">
        <v>5109.47</v>
      </c>
      <c r="CJ139" s="8">
        <v>8288.3700000000008</v>
      </c>
      <c r="CK139" s="8">
        <v>287.05</v>
      </c>
      <c r="CL139" s="8">
        <v>170.48</v>
      </c>
      <c r="CM139" s="8">
        <v>228.76</v>
      </c>
      <c r="CN139" s="8">
        <v>25.47</v>
      </c>
      <c r="CO139" s="8">
        <v>2.13</v>
      </c>
    </row>
    <row r="141" spans="1:93" x14ac:dyDescent="0.25">
      <c r="B141" s="28" t="s">
        <v>166</v>
      </c>
    </row>
    <row r="142" spans="1:93" x14ac:dyDescent="0.25">
      <c r="B142" s="12" t="s">
        <v>96</v>
      </c>
    </row>
    <row r="143" spans="1:93" s="19" customFormat="1" x14ac:dyDescent="0.25">
      <c r="A143" s="17" t="str">
        <f>"-"</f>
        <v>-</v>
      </c>
      <c r="B143" s="18" t="s">
        <v>105</v>
      </c>
      <c r="C143" s="46">
        <v>25</v>
      </c>
      <c r="D143" s="39">
        <v>1.52</v>
      </c>
      <c r="E143" s="39">
        <v>0.15</v>
      </c>
      <c r="F143" s="39">
        <v>9.23</v>
      </c>
      <c r="G143" s="46">
        <v>45.038999999999994</v>
      </c>
      <c r="H143" s="39">
        <v>0</v>
      </c>
      <c r="I143" s="39">
        <v>0</v>
      </c>
      <c r="J143" s="39">
        <v>0</v>
      </c>
      <c r="K143" s="39">
        <v>0</v>
      </c>
      <c r="L143" s="39">
        <v>0.28000000000000003</v>
      </c>
      <c r="M143" s="39">
        <v>8.9</v>
      </c>
      <c r="N143" s="39">
        <v>0.05</v>
      </c>
      <c r="O143" s="39">
        <v>0</v>
      </c>
      <c r="P143" s="39">
        <v>0</v>
      </c>
      <c r="Q143" s="39">
        <v>0</v>
      </c>
      <c r="R143" s="39">
        <v>0.45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19">
        <v>0</v>
      </c>
      <c r="AI143" s="19">
        <v>79.819999999999993</v>
      </c>
      <c r="AJ143" s="19">
        <v>83.09</v>
      </c>
      <c r="AK143" s="19">
        <v>127.24</v>
      </c>
      <c r="AL143" s="19">
        <v>42.2</v>
      </c>
      <c r="AM143" s="19">
        <v>25.01</v>
      </c>
      <c r="AN143" s="19">
        <v>50.03</v>
      </c>
      <c r="AO143" s="19">
        <v>18.920000000000002</v>
      </c>
      <c r="AP143" s="19">
        <v>90.48</v>
      </c>
      <c r="AQ143" s="19">
        <v>56.12</v>
      </c>
      <c r="AR143" s="19">
        <v>78.3</v>
      </c>
      <c r="AS143" s="19">
        <v>64.599999999999994</v>
      </c>
      <c r="AT143" s="19">
        <v>33.93</v>
      </c>
      <c r="AU143" s="19">
        <v>60.03</v>
      </c>
      <c r="AV143" s="19">
        <v>501.99</v>
      </c>
      <c r="AW143" s="19">
        <v>0</v>
      </c>
      <c r="AX143" s="19">
        <v>163.56</v>
      </c>
      <c r="AY143" s="19">
        <v>71.12</v>
      </c>
      <c r="AZ143" s="19">
        <v>47.2</v>
      </c>
      <c r="BA143" s="19">
        <v>37.409999999999997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0.02</v>
      </c>
      <c r="BJ143" s="19">
        <v>0</v>
      </c>
      <c r="BK143" s="19">
        <v>0</v>
      </c>
      <c r="BL143" s="19">
        <v>0</v>
      </c>
      <c r="BM143" s="19">
        <v>0</v>
      </c>
      <c r="BN143" s="19">
        <v>0</v>
      </c>
      <c r="BO143" s="19">
        <v>0</v>
      </c>
      <c r="BP143" s="19">
        <v>0</v>
      </c>
      <c r="BQ143" s="19">
        <v>0.02</v>
      </c>
      <c r="BR143" s="19">
        <v>0</v>
      </c>
      <c r="BS143" s="19">
        <v>0</v>
      </c>
      <c r="BT143" s="19">
        <v>7.0000000000000007E-2</v>
      </c>
      <c r="BU143" s="19">
        <v>0</v>
      </c>
      <c r="BV143" s="19">
        <v>0</v>
      </c>
      <c r="BW143" s="19">
        <v>0</v>
      </c>
      <c r="BX143" s="19">
        <v>0</v>
      </c>
      <c r="BY143" s="19">
        <v>0</v>
      </c>
      <c r="BZ143" s="19">
        <v>9.7799999999999994</v>
      </c>
      <c r="CA143" s="20"/>
      <c r="CB143" s="20"/>
      <c r="CC143" s="19">
        <v>0</v>
      </c>
      <c r="CE143" s="19">
        <v>0</v>
      </c>
      <c r="CF143" s="19">
        <v>0</v>
      </c>
      <c r="CG143" s="19">
        <v>0</v>
      </c>
      <c r="CH143" s="19">
        <v>570</v>
      </c>
      <c r="CI143" s="19">
        <v>219.6</v>
      </c>
      <c r="CJ143" s="19">
        <v>394.8</v>
      </c>
      <c r="CK143" s="19">
        <v>4.5599999999999996</v>
      </c>
      <c r="CL143" s="19">
        <v>4.5599999999999996</v>
      </c>
      <c r="CM143" s="19">
        <v>4.5599999999999996</v>
      </c>
      <c r="CN143" s="19">
        <v>0</v>
      </c>
      <c r="CO143" s="19">
        <v>0</v>
      </c>
    </row>
    <row r="144" spans="1:93" s="19" customFormat="1" x14ac:dyDescent="0.25">
      <c r="A144" s="17" t="str">
        <f>"1/6"</f>
        <v>1/6</v>
      </c>
      <c r="B144" s="18" t="s">
        <v>146</v>
      </c>
      <c r="C144" s="46">
        <v>60</v>
      </c>
      <c r="D144" s="39">
        <v>7.62</v>
      </c>
      <c r="E144" s="39">
        <v>6.9</v>
      </c>
      <c r="F144" s="39">
        <v>0.42</v>
      </c>
      <c r="G144" s="46">
        <v>94.176000000000002</v>
      </c>
      <c r="H144" s="39">
        <v>1.8</v>
      </c>
      <c r="I144" s="39">
        <v>0</v>
      </c>
      <c r="J144" s="39">
        <v>0</v>
      </c>
      <c r="K144" s="39">
        <v>0</v>
      </c>
      <c r="L144" s="39">
        <v>0.42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0.6</v>
      </c>
      <c r="S144" s="39">
        <v>80.400000000000006</v>
      </c>
      <c r="T144" s="39">
        <v>84</v>
      </c>
      <c r="U144" s="39">
        <v>33</v>
      </c>
      <c r="V144" s="39">
        <v>7.2</v>
      </c>
      <c r="W144" s="39">
        <v>115.2</v>
      </c>
      <c r="X144" s="39">
        <v>1.5</v>
      </c>
      <c r="Y144" s="39">
        <v>150</v>
      </c>
      <c r="Z144" s="39">
        <v>36</v>
      </c>
      <c r="AA144" s="39">
        <v>156</v>
      </c>
      <c r="AB144" s="39">
        <v>0.36</v>
      </c>
      <c r="AC144" s="39">
        <v>0.04</v>
      </c>
      <c r="AD144" s="39">
        <v>0.26</v>
      </c>
      <c r="AE144" s="39">
        <v>0.12</v>
      </c>
      <c r="AF144" s="39">
        <v>2.16</v>
      </c>
      <c r="AG144" s="39">
        <v>0</v>
      </c>
      <c r="AH144" s="19">
        <v>0</v>
      </c>
      <c r="AI144" s="19">
        <v>463.2</v>
      </c>
      <c r="AJ144" s="19">
        <v>358.2</v>
      </c>
      <c r="AK144" s="19">
        <v>648.6</v>
      </c>
      <c r="AL144" s="19">
        <v>541.79999999999995</v>
      </c>
      <c r="AM144" s="19">
        <v>254.4</v>
      </c>
      <c r="AN144" s="19">
        <v>366</v>
      </c>
      <c r="AO144" s="19">
        <v>122.4</v>
      </c>
      <c r="AP144" s="19">
        <v>391.2</v>
      </c>
      <c r="AQ144" s="19">
        <v>426</v>
      </c>
      <c r="AR144" s="19">
        <v>472.2</v>
      </c>
      <c r="AS144" s="19">
        <v>737.4</v>
      </c>
      <c r="AT144" s="19">
        <v>204</v>
      </c>
      <c r="AU144" s="19">
        <v>249.6</v>
      </c>
      <c r="AV144" s="19">
        <v>1063.8</v>
      </c>
      <c r="AW144" s="19">
        <v>8.4</v>
      </c>
      <c r="AX144" s="19">
        <v>237.6</v>
      </c>
      <c r="AY144" s="19">
        <v>556.79999999999995</v>
      </c>
      <c r="AZ144" s="19">
        <v>285.60000000000002</v>
      </c>
      <c r="BA144" s="19">
        <v>175.8</v>
      </c>
      <c r="BB144" s="19">
        <v>0</v>
      </c>
      <c r="BC144" s="19">
        <v>0</v>
      </c>
      <c r="BD144" s="19">
        <v>0</v>
      </c>
      <c r="BE144" s="19">
        <v>0</v>
      </c>
      <c r="BF144" s="19">
        <v>0</v>
      </c>
      <c r="BG144" s="19">
        <v>0</v>
      </c>
      <c r="BH144" s="19">
        <v>0</v>
      </c>
      <c r="BI144" s="19">
        <v>0</v>
      </c>
      <c r="BJ144" s="19">
        <v>0</v>
      </c>
      <c r="BK144" s="19">
        <v>0</v>
      </c>
      <c r="BL144" s="19">
        <v>0</v>
      </c>
      <c r="BM144" s="19">
        <v>0</v>
      </c>
      <c r="BN144" s="19">
        <v>0</v>
      </c>
      <c r="BO144" s="19">
        <v>0</v>
      </c>
      <c r="BP144" s="19">
        <v>0</v>
      </c>
      <c r="BQ144" s="19">
        <v>0</v>
      </c>
      <c r="BR144" s="19">
        <v>0</v>
      </c>
      <c r="BS144" s="19">
        <v>0</v>
      </c>
      <c r="BT144" s="19">
        <v>0</v>
      </c>
      <c r="BU144" s="19">
        <v>0</v>
      </c>
      <c r="BV144" s="19">
        <v>0</v>
      </c>
      <c r="BW144" s="19">
        <v>0</v>
      </c>
      <c r="BX144" s="19">
        <v>0</v>
      </c>
      <c r="BY144" s="19">
        <v>0</v>
      </c>
      <c r="BZ144" s="19">
        <v>44.46</v>
      </c>
      <c r="CA144" s="20"/>
      <c r="CB144" s="20"/>
      <c r="CC144" s="19">
        <v>156</v>
      </c>
      <c r="CE144" s="19">
        <v>13.56</v>
      </c>
      <c r="CF144" s="19">
        <v>11.4</v>
      </c>
      <c r="CG144" s="19">
        <v>12.48</v>
      </c>
      <c r="CH144" s="19">
        <v>0</v>
      </c>
      <c r="CI144" s="19">
        <v>0</v>
      </c>
      <c r="CJ144" s="19">
        <v>0</v>
      </c>
      <c r="CK144" s="19">
        <v>6</v>
      </c>
      <c r="CL144" s="19">
        <v>4.2</v>
      </c>
      <c r="CM144" s="19">
        <v>5.0999999999999996</v>
      </c>
      <c r="CN144" s="19">
        <v>0</v>
      </c>
      <c r="CO144" s="19">
        <v>0</v>
      </c>
    </row>
    <row r="145" spans="1:93" s="19" customFormat="1" x14ac:dyDescent="0.25">
      <c r="A145" s="17" t="str">
        <f>"31/10"</f>
        <v>31/10</v>
      </c>
      <c r="B145" s="18" t="s">
        <v>99</v>
      </c>
      <c r="C145" s="46">
        <v>150</v>
      </c>
      <c r="D145" s="39">
        <v>1.21</v>
      </c>
      <c r="E145" s="39">
        <v>0.96</v>
      </c>
      <c r="F145" s="39">
        <v>5.54</v>
      </c>
      <c r="G145" s="46">
        <v>34.478355000000008</v>
      </c>
      <c r="H145" s="39">
        <v>0.64</v>
      </c>
      <c r="I145" s="39">
        <v>0</v>
      </c>
      <c r="J145" s="39">
        <v>0</v>
      </c>
      <c r="K145" s="39">
        <v>0</v>
      </c>
      <c r="L145" s="39">
        <v>5.46</v>
      </c>
      <c r="M145" s="39">
        <v>0</v>
      </c>
      <c r="N145" s="39">
        <v>0.08</v>
      </c>
      <c r="O145" s="39">
        <v>0</v>
      </c>
      <c r="P145" s="39">
        <v>0</v>
      </c>
      <c r="Q145" s="39">
        <v>0.04</v>
      </c>
      <c r="R145" s="39">
        <v>0.31</v>
      </c>
      <c r="S145" s="39">
        <v>18.600000000000001</v>
      </c>
      <c r="T145" s="39">
        <v>54.31</v>
      </c>
      <c r="U145" s="39">
        <v>43.76</v>
      </c>
      <c r="V145" s="39">
        <v>4.99</v>
      </c>
      <c r="W145" s="39">
        <v>31.39</v>
      </c>
      <c r="X145" s="39">
        <v>0.05</v>
      </c>
      <c r="Y145" s="39">
        <v>7.5</v>
      </c>
      <c r="Z145" s="39">
        <v>3.38</v>
      </c>
      <c r="AA145" s="39">
        <v>8.25</v>
      </c>
      <c r="AB145" s="39">
        <v>0</v>
      </c>
      <c r="AC145" s="39">
        <v>0.01</v>
      </c>
      <c r="AD145" s="39">
        <v>0.05</v>
      </c>
      <c r="AE145" s="39">
        <v>0.03</v>
      </c>
      <c r="AF145" s="39">
        <v>0.3</v>
      </c>
      <c r="AG145" s="39">
        <v>0.2</v>
      </c>
      <c r="AH145" s="19">
        <v>0</v>
      </c>
      <c r="AI145" s="19">
        <v>0</v>
      </c>
      <c r="AJ145" s="19">
        <v>0</v>
      </c>
      <c r="AK145" s="19">
        <v>0</v>
      </c>
      <c r="AL145" s="19">
        <v>0</v>
      </c>
      <c r="AM145" s="19">
        <v>0</v>
      </c>
      <c r="AN145" s="19">
        <v>0</v>
      </c>
      <c r="AO145" s="19">
        <v>0</v>
      </c>
      <c r="AP145" s="19">
        <v>0</v>
      </c>
      <c r="AQ145" s="19">
        <v>0</v>
      </c>
      <c r="AR145" s="19">
        <v>0</v>
      </c>
      <c r="AS145" s="19">
        <v>0</v>
      </c>
      <c r="AT145" s="19">
        <v>0</v>
      </c>
      <c r="AU145" s="19">
        <v>0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19">
        <v>0</v>
      </c>
      <c r="BF145" s="19">
        <v>0</v>
      </c>
      <c r="BG145" s="19">
        <v>0</v>
      </c>
      <c r="BH145" s="19">
        <v>0</v>
      </c>
      <c r="BI145" s="19">
        <v>0</v>
      </c>
      <c r="BJ145" s="19">
        <v>0</v>
      </c>
      <c r="BK145" s="19">
        <v>0</v>
      </c>
      <c r="BL145" s="19">
        <v>0</v>
      </c>
      <c r="BM145" s="19">
        <v>0</v>
      </c>
      <c r="BN145" s="19">
        <v>0</v>
      </c>
      <c r="BO145" s="19">
        <v>0</v>
      </c>
      <c r="BP145" s="19">
        <v>0</v>
      </c>
      <c r="BQ145" s="19">
        <v>0</v>
      </c>
      <c r="BR145" s="19">
        <v>0</v>
      </c>
      <c r="BS145" s="19">
        <v>0</v>
      </c>
      <c r="BT145" s="19">
        <v>0</v>
      </c>
      <c r="BU145" s="19">
        <v>0</v>
      </c>
      <c r="BV145" s="19">
        <v>0</v>
      </c>
      <c r="BW145" s="19">
        <v>0</v>
      </c>
      <c r="BX145" s="19">
        <v>0</v>
      </c>
      <c r="BY145" s="19">
        <v>0</v>
      </c>
      <c r="BZ145" s="19">
        <v>145.94</v>
      </c>
      <c r="CA145" s="20"/>
      <c r="CB145" s="20"/>
      <c r="CC145" s="19">
        <v>8.06</v>
      </c>
      <c r="CE145" s="19">
        <v>6.84</v>
      </c>
      <c r="CF145" s="19">
        <v>3.69</v>
      </c>
      <c r="CG145" s="19">
        <v>5.26</v>
      </c>
      <c r="CH145" s="19">
        <v>567</v>
      </c>
      <c r="CI145" s="19">
        <v>214.2</v>
      </c>
      <c r="CJ145" s="19">
        <v>390.6</v>
      </c>
      <c r="CK145" s="19">
        <v>35.65</v>
      </c>
      <c r="CL145" s="19">
        <v>19</v>
      </c>
      <c r="CM145" s="19">
        <v>27.32</v>
      </c>
      <c r="CN145" s="19">
        <v>3.75</v>
      </c>
      <c r="CO145" s="19">
        <v>0</v>
      </c>
    </row>
    <row r="146" spans="1:93" s="7" customFormat="1" ht="31.5" x14ac:dyDescent="0.25">
      <c r="A146" s="14" t="str">
        <f>"6/4"</f>
        <v>6/4</v>
      </c>
      <c r="B146" s="15" t="s">
        <v>147</v>
      </c>
      <c r="C146" s="47">
        <v>150</v>
      </c>
      <c r="D146" s="40">
        <v>5.78</v>
      </c>
      <c r="E146" s="40">
        <v>6.32</v>
      </c>
      <c r="F146" s="40">
        <v>25.7</v>
      </c>
      <c r="G146" s="47">
        <v>179.98056599999998</v>
      </c>
      <c r="H146" s="40">
        <v>3.46</v>
      </c>
      <c r="I146" s="40">
        <v>0.08</v>
      </c>
      <c r="J146" s="40">
        <v>0</v>
      </c>
      <c r="K146" s="40">
        <v>0</v>
      </c>
      <c r="L146" s="40">
        <v>6.86</v>
      </c>
      <c r="M146" s="40">
        <v>17.13</v>
      </c>
      <c r="N146" s="40">
        <v>1.71</v>
      </c>
      <c r="O146" s="40">
        <v>0</v>
      </c>
      <c r="P146" s="40">
        <v>0</v>
      </c>
      <c r="Q146" s="40">
        <v>0.08</v>
      </c>
      <c r="R146" s="40">
        <v>1.46</v>
      </c>
      <c r="S146" s="40">
        <v>187.36</v>
      </c>
      <c r="T146" s="40">
        <v>207.65</v>
      </c>
      <c r="U146" s="40">
        <v>104.73</v>
      </c>
      <c r="V146" s="40">
        <v>46.82</v>
      </c>
      <c r="W146" s="40">
        <v>155.59</v>
      </c>
      <c r="X146" s="40">
        <v>1.1499999999999999</v>
      </c>
      <c r="Y146" s="40">
        <v>30</v>
      </c>
      <c r="Z146" s="40">
        <v>16.88</v>
      </c>
      <c r="AA146" s="40">
        <v>33.380000000000003</v>
      </c>
      <c r="AB146" s="40">
        <v>0.52</v>
      </c>
      <c r="AC146" s="40">
        <v>0.14000000000000001</v>
      </c>
      <c r="AD146" s="40">
        <v>0.13</v>
      </c>
      <c r="AE146" s="40">
        <v>0.32</v>
      </c>
      <c r="AF146" s="40">
        <v>1.99</v>
      </c>
      <c r="AG146" s="40">
        <v>0.39</v>
      </c>
      <c r="AH146" s="7">
        <v>0</v>
      </c>
      <c r="AI146" s="7">
        <v>166.18</v>
      </c>
      <c r="AJ146" s="7">
        <v>118.52</v>
      </c>
      <c r="AK146" s="7">
        <v>189.48</v>
      </c>
      <c r="AL146" s="7">
        <v>125.13</v>
      </c>
      <c r="AM146" s="7">
        <v>36.49</v>
      </c>
      <c r="AN146" s="7">
        <v>113.45</v>
      </c>
      <c r="AO146" s="7">
        <v>58.91</v>
      </c>
      <c r="AP146" s="7">
        <v>159.41999999999999</v>
      </c>
      <c r="AQ146" s="7">
        <v>144.21</v>
      </c>
      <c r="AR146" s="7">
        <v>217.34</v>
      </c>
      <c r="AS146" s="7">
        <v>271.39999999999998</v>
      </c>
      <c r="AT146" s="7">
        <v>73.02</v>
      </c>
      <c r="AU146" s="7">
        <v>300.47000000000003</v>
      </c>
      <c r="AV146" s="7">
        <v>577.92999999999995</v>
      </c>
      <c r="AW146" s="7">
        <v>0</v>
      </c>
      <c r="AX146" s="7">
        <v>190.22</v>
      </c>
      <c r="AY146" s="7">
        <v>153.1</v>
      </c>
      <c r="AZ146" s="7">
        <v>131.79</v>
      </c>
      <c r="BA146" s="7">
        <v>83.28</v>
      </c>
      <c r="BB146" s="7">
        <v>0.1</v>
      </c>
      <c r="BC146" s="7">
        <v>0.05</v>
      </c>
      <c r="BD146" s="7">
        <v>0.02</v>
      </c>
      <c r="BE146" s="7">
        <v>0.06</v>
      </c>
      <c r="BF146" s="7">
        <v>0.06</v>
      </c>
      <c r="BG146" s="7">
        <v>0.3</v>
      </c>
      <c r="BH146" s="7">
        <v>0</v>
      </c>
      <c r="BI146" s="7">
        <v>1.2</v>
      </c>
      <c r="BJ146" s="7">
        <v>0</v>
      </c>
      <c r="BK146" s="7">
        <v>0.27</v>
      </c>
      <c r="BL146" s="7">
        <v>0</v>
      </c>
      <c r="BM146" s="7">
        <v>0</v>
      </c>
      <c r="BN146" s="7">
        <v>0</v>
      </c>
      <c r="BO146" s="7">
        <v>0.06</v>
      </c>
      <c r="BP146" s="7">
        <v>0.09</v>
      </c>
      <c r="BQ146" s="7">
        <v>1.29</v>
      </c>
      <c r="BR146" s="7">
        <v>0</v>
      </c>
      <c r="BS146" s="7">
        <v>0</v>
      </c>
      <c r="BT146" s="7">
        <v>0.7</v>
      </c>
      <c r="BU146" s="7">
        <v>0.02</v>
      </c>
      <c r="BV146" s="7">
        <v>0</v>
      </c>
      <c r="BW146" s="7">
        <v>0</v>
      </c>
      <c r="BX146" s="7">
        <v>0</v>
      </c>
      <c r="BY146" s="7">
        <v>0</v>
      </c>
      <c r="BZ146" s="7">
        <v>122.29</v>
      </c>
      <c r="CA146" s="16"/>
      <c r="CB146" s="16"/>
      <c r="CC146" s="7">
        <v>32.81</v>
      </c>
      <c r="CE146" s="7">
        <v>31.89</v>
      </c>
      <c r="CF146" s="7">
        <v>12.86</v>
      </c>
      <c r="CG146" s="7">
        <v>22.37</v>
      </c>
      <c r="CH146" s="7">
        <v>1980.6</v>
      </c>
      <c r="CI146" s="7">
        <v>899.57</v>
      </c>
      <c r="CJ146" s="7">
        <v>1440.09</v>
      </c>
      <c r="CK146" s="7">
        <v>32.08</v>
      </c>
      <c r="CL146" s="7">
        <v>15.9</v>
      </c>
      <c r="CM146" s="7">
        <v>23.99</v>
      </c>
      <c r="CN146" s="7">
        <v>3</v>
      </c>
      <c r="CO146" s="7">
        <v>0.38</v>
      </c>
    </row>
    <row r="147" spans="1:93" s="8" customFormat="1" x14ac:dyDescent="0.25">
      <c r="A147" s="21"/>
      <c r="B147" s="22" t="s">
        <v>101</v>
      </c>
      <c r="C147" s="48">
        <f>SUM(C143:C146)</f>
        <v>385</v>
      </c>
      <c r="D147" s="41">
        <f t="shared" ref="D147:AG147" si="26">SUM(D143:D146)</f>
        <v>16.130000000000003</v>
      </c>
      <c r="E147" s="41">
        <f t="shared" si="26"/>
        <v>14.330000000000002</v>
      </c>
      <c r="F147" s="41">
        <f t="shared" si="26"/>
        <v>40.89</v>
      </c>
      <c r="G147" s="48">
        <f t="shared" si="26"/>
        <v>353.67392099999995</v>
      </c>
      <c r="H147" s="41">
        <f t="shared" si="26"/>
        <v>5.9</v>
      </c>
      <c r="I147" s="41">
        <f t="shared" si="26"/>
        <v>0.08</v>
      </c>
      <c r="J147" s="41">
        <f t="shared" si="26"/>
        <v>0</v>
      </c>
      <c r="K147" s="41">
        <f t="shared" si="26"/>
        <v>0</v>
      </c>
      <c r="L147" s="41">
        <f t="shared" si="26"/>
        <v>13.02</v>
      </c>
      <c r="M147" s="41">
        <f t="shared" si="26"/>
        <v>26.03</v>
      </c>
      <c r="N147" s="41">
        <f t="shared" si="26"/>
        <v>1.8399999999999999</v>
      </c>
      <c r="O147" s="41">
        <f t="shared" si="26"/>
        <v>0</v>
      </c>
      <c r="P147" s="41">
        <f t="shared" si="26"/>
        <v>0</v>
      </c>
      <c r="Q147" s="41">
        <f t="shared" si="26"/>
        <v>0.12</v>
      </c>
      <c r="R147" s="41">
        <f t="shared" si="26"/>
        <v>2.8200000000000003</v>
      </c>
      <c r="S147" s="41">
        <f t="shared" si="26"/>
        <v>286.36</v>
      </c>
      <c r="T147" s="41">
        <f t="shared" si="26"/>
        <v>345.96000000000004</v>
      </c>
      <c r="U147" s="41">
        <f t="shared" si="26"/>
        <v>181.49</v>
      </c>
      <c r="V147" s="41">
        <f t="shared" si="26"/>
        <v>59.010000000000005</v>
      </c>
      <c r="W147" s="41">
        <f t="shared" si="26"/>
        <v>302.18</v>
      </c>
      <c r="X147" s="41">
        <f t="shared" si="26"/>
        <v>2.7</v>
      </c>
      <c r="Y147" s="41">
        <f t="shared" si="26"/>
        <v>187.5</v>
      </c>
      <c r="Z147" s="41">
        <f t="shared" si="26"/>
        <v>56.260000000000005</v>
      </c>
      <c r="AA147" s="41">
        <f t="shared" si="26"/>
        <v>197.63</v>
      </c>
      <c r="AB147" s="41">
        <f t="shared" si="26"/>
        <v>0.88</v>
      </c>
      <c r="AC147" s="41">
        <f t="shared" si="26"/>
        <v>0.19</v>
      </c>
      <c r="AD147" s="41">
        <f t="shared" si="26"/>
        <v>0.44</v>
      </c>
      <c r="AE147" s="41">
        <f t="shared" si="26"/>
        <v>0.47</v>
      </c>
      <c r="AF147" s="41">
        <f t="shared" si="26"/>
        <v>4.45</v>
      </c>
      <c r="AG147" s="41">
        <f t="shared" si="26"/>
        <v>0.59000000000000008</v>
      </c>
      <c r="AH147" s="8">
        <v>0</v>
      </c>
      <c r="AI147" s="8">
        <v>709.21</v>
      </c>
      <c r="AJ147" s="8">
        <v>559.79999999999995</v>
      </c>
      <c r="AK147" s="8">
        <v>965.32</v>
      </c>
      <c r="AL147" s="8">
        <v>709.13</v>
      </c>
      <c r="AM147" s="8">
        <v>315.91000000000003</v>
      </c>
      <c r="AN147" s="8">
        <v>529.47</v>
      </c>
      <c r="AO147" s="8">
        <v>200.23</v>
      </c>
      <c r="AP147" s="8">
        <v>641.1</v>
      </c>
      <c r="AQ147" s="8">
        <v>626.32000000000005</v>
      </c>
      <c r="AR147" s="8">
        <v>767.84</v>
      </c>
      <c r="AS147" s="8">
        <v>1073.4000000000001</v>
      </c>
      <c r="AT147" s="8">
        <v>310.95</v>
      </c>
      <c r="AU147" s="8">
        <v>610.1</v>
      </c>
      <c r="AV147" s="8">
        <v>2143.7199999999998</v>
      </c>
      <c r="AW147" s="8">
        <v>8.4</v>
      </c>
      <c r="AX147" s="8">
        <v>591.38</v>
      </c>
      <c r="AY147" s="8">
        <v>781.02</v>
      </c>
      <c r="AZ147" s="8">
        <v>464.58</v>
      </c>
      <c r="BA147" s="8">
        <v>296.49</v>
      </c>
      <c r="BB147" s="8">
        <v>0.1</v>
      </c>
      <c r="BC147" s="8">
        <v>0.05</v>
      </c>
      <c r="BD147" s="8">
        <v>0.02</v>
      </c>
      <c r="BE147" s="8">
        <v>0.06</v>
      </c>
      <c r="BF147" s="8">
        <v>0.06</v>
      </c>
      <c r="BG147" s="8">
        <v>0.3</v>
      </c>
      <c r="BH147" s="8">
        <v>0</v>
      </c>
      <c r="BI147" s="8">
        <v>1.22</v>
      </c>
      <c r="BJ147" s="8">
        <v>0</v>
      </c>
      <c r="BK147" s="8">
        <v>0.27</v>
      </c>
      <c r="BL147" s="8">
        <v>0</v>
      </c>
      <c r="BM147" s="8">
        <v>0</v>
      </c>
      <c r="BN147" s="8">
        <v>0</v>
      </c>
      <c r="BO147" s="8">
        <v>0.06</v>
      </c>
      <c r="BP147" s="8">
        <v>0.09</v>
      </c>
      <c r="BQ147" s="8">
        <v>1.31</v>
      </c>
      <c r="BR147" s="8">
        <v>0</v>
      </c>
      <c r="BS147" s="8">
        <v>0</v>
      </c>
      <c r="BT147" s="8">
        <v>0.77</v>
      </c>
      <c r="BU147" s="8">
        <v>0.02</v>
      </c>
      <c r="BV147" s="8">
        <v>0</v>
      </c>
      <c r="BW147" s="8">
        <v>0</v>
      </c>
      <c r="BX147" s="8">
        <v>0</v>
      </c>
      <c r="BY147" s="8">
        <v>0</v>
      </c>
      <c r="BZ147" s="8">
        <v>322.47000000000003</v>
      </c>
      <c r="CA147" s="6"/>
      <c r="CB147" s="6" t="e">
        <f>$G$147/#REF!*100</f>
        <v>#REF!</v>
      </c>
      <c r="CC147" s="8">
        <v>196.88</v>
      </c>
      <c r="CE147" s="8">
        <v>52.29</v>
      </c>
      <c r="CF147" s="8">
        <v>27.94</v>
      </c>
      <c r="CG147" s="8">
        <v>40.119999999999997</v>
      </c>
      <c r="CH147" s="8">
        <v>3117.6</v>
      </c>
      <c r="CI147" s="8">
        <v>1333.37</v>
      </c>
      <c r="CJ147" s="8">
        <v>2225.4899999999998</v>
      </c>
      <c r="CK147" s="8">
        <v>78.290000000000006</v>
      </c>
      <c r="CL147" s="8">
        <v>43.66</v>
      </c>
      <c r="CM147" s="8">
        <v>60.98</v>
      </c>
      <c r="CN147" s="8">
        <v>6.75</v>
      </c>
      <c r="CO147" s="8">
        <v>0.38</v>
      </c>
    </row>
    <row r="148" spans="1:93" x14ac:dyDescent="0.25">
      <c r="B148" s="12" t="s">
        <v>102</v>
      </c>
    </row>
    <row r="149" spans="1:93" s="19" customFormat="1" x14ac:dyDescent="0.25">
      <c r="A149" s="17" t="str">
        <f>"1"</f>
        <v>1</v>
      </c>
      <c r="B149" s="18" t="s">
        <v>148</v>
      </c>
      <c r="C149" s="46">
        <v>100</v>
      </c>
      <c r="D149" s="39">
        <v>0.47</v>
      </c>
      <c r="E149" s="39">
        <v>0.12</v>
      </c>
      <c r="F149" s="39">
        <v>7.07</v>
      </c>
      <c r="G149" s="46">
        <v>31.918800000000001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7.07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19">
        <v>0</v>
      </c>
      <c r="AQ149" s="19">
        <v>0</v>
      </c>
      <c r="AR149" s="19">
        <v>0</v>
      </c>
      <c r="AS149" s="19">
        <v>0</v>
      </c>
      <c r="AT149" s="19">
        <v>0</v>
      </c>
      <c r="AU149" s="19">
        <v>0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19">
        <v>0</v>
      </c>
      <c r="BF149" s="19">
        <v>0</v>
      </c>
      <c r="BG149" s="19">
        <v>0</v>
      </c>
      <c r="BH149" s="19">
        <v>0</v>
      </c>
      <c r="BI149" s="19">
        <v>0</v>
      </c>
      <c r="BJ149" s="19">
        <v>0</v>
      </c>
      <c r="BK149" s="19">
        <v>0</v>
      </c>
      <c r="BL149" s="19">
        <v>0</v>
      </c>
      <c r="BM149" s="19">
        <v>0</v>
      </c>
      <c r="BN149" s="19">
        <v>0</v>
      </c>
      <c r="BO149" s="19">
        <v>0</v>
      </c>
      <c r="BP149" s="19">
        <v>0</v>
      </c>
      <c r="BQ149" s="19">
        <v>0</v>
      </c>
      <c r="BR149" s="19">
        <v>0</v>
      </c>
      <c r="BS149" s="19">
        <v>0</v>
      </c>
      <c r="BT149" s="19">
        <v>0</v>
      </c>
      <c r="BU149" s="19">
        <v>0</v>
      </c>
      <c r="BV149" s="19">
        <v>0</v>
      </c>
      <c r="BW149" s="19">
        <v>0</v>
      </c>
      <c r="BX149" s="19">
        <v>0</v>
      </c>
      <c r="BY149" s="19">
        <v>0</v>
      </c>
      <c r="BZ149" s="19">
        <v>95.11</v>
      </c>
      <c r="CA149" s="20"/>
      <c r="CB149" s="20"/>
      <c r="CC149" s="19">
        <v>0</v>
      </c>
      <c r="CE149" s="19">
        <v>0</v>
      </c>
      <c r="CF149" s="19">
        <v>0</v>
      </c>
      <c r="CG149" s="19">
        <v>0</v>
      </c>
      <c r="CH149" s="19">
        <v>0</v>
      </c>
      <c r="CI149" s="19">
        <v>0</v>
      </c>
      <c r="CJ149" s="19">
        <v>0</v>
      </c>
      <c r="CK149" s="19">
        <v>0</v>
      </c>
      <c r="CL149" s="19">
        <v>0</v>
      </c>
      <c r="CM149" s="19">
        <v>0</v>
      </c>
      <c r="CN149" s="19">
        <v>0</v>
      </c>
      <c r="CO149" s="19">
        <v>0</v>
      </c>
    </row>
    <row r="150" spans="1:93" s="7" customFormat="1" x14ac:dyDescent="0.25">
      <c r="A150" s="14" t="str">
        <f>"-"</f>
        <v>-</v>
      </c>
      <c r="B150" s="15" t="s">
        <v>121</v>
      </c>
      <c r="C150" s="47">
        <v>20</v>
      </c>
      <c r="D150" s="40">
        <v>0.42</v>
      </c>
      <c r="E150" s="40">
        <v>2.62</v>
      </c>
      <c r="F150" s="40">
        <v>11.46</v>
      </c>
      <c r="G150" s="47">
        <v>70.08</v>
      </c>
      <c r="H150" s="40">
        <v>0.42</v>
      </c>
      <c r="I150" s="40">
        <v>0</v>
      </c>
      <c r="J150" s="40">
        <v>0</v>
      </c>
      <c r="K150" s="40">
        <v>0</v>
      </c>
      <c r="L150" s="40">
        <v>5</v>
      </c>
      <c r="M150" s="40">
        <v>6</v>
      </c>
      <c r="N150" s="40">
        <v>0.46</v>
      </c>
      <c r="O150" s="40">
        <v>0</v>
      </c>
      <c r="P150" s="40">
        <v>0</v>
      </c>
      <c r="Q150" s="40">
        <v>0.1</v>
      </c>
      <c r="R150" s="40">
        <v>0.2</v>
      </c>
      <c r="S150" s="40">
        <v>66</v>
      </c>
      <c r="T150" s="40">
        <v>22</v>
      </c>
      <c r="U150" s="40">
        <v>5.8</v>
      </c>
      <c r="V150" s="40">
        <v>4</v>
      </c>
      <c r="W150" s="40">
        <v>18</v>
      </c>
      <c r="X150" s="40">
        <v>0.42</v>
      </c>
      <c r="Y150" s="40">
        <v>2</v>
      </c>
      <c r="Z150" s="40">
        <v>1.6</v>
      </c>
      <c r="AA150" s="40">
        <v>2.2000000000000002</v>
      </c>
      <c r="AB150" s="40">
        <v>0.7</v>
      </c>
      <c r="AC150" s="40">
        <v>0.02</v>
      </c>
      <c r="AD150" s="40">
        <v>0.01</v>
      </c>
      <c r="AE150" s="40">
        <v>0.14000000000000001</v>
      </c>
      <c r="AF150" s="40">
        <v>0.38</v>
      </c>
      <c r="AG150" s="40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</v>
      </c>
      <c r="BT150" s="7">
        <v>0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0.9</v>
      </c>
      <c r="CA150" s="16"/>
      <c r="CB150" s="16"/>
      <c r="CC150" s="7">
        <v>2.27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</row>
    <row r="151" spans="1:93" s="8" customFormat="1" x14ac:dyDescent="0.25">
      <c r="A151" s="21"/>
      <c r="B151" s="22" t="s">
        <v>103</v>
      </c>
      <c r="C151" s="48">
        <f>SUM(C149:C150)</f>
        <v>120</v>
      </c>
      <c r="D151" s="41">
        <f t="shared" ref="D151:AG151" si="27">SUM(D149:D150)</f>
        <v>0.8899999999999999</v>
      </c>
      <c r="E151" s="41">
        <f t="shared" si="27"/>
        <v>2.74</v>
      </c>
      <c r="F151" s="41">
        <f t="shared" si="27"/>
        <v>18.53</v>
      </c>
      <c r="G151" s="48">
        <f t="shared" si="27"/>
        <v>101.9988</v>
      </c>
      <c r="H151" s="41">
        <f t="shared" si="27"/>
        <v>0.42</v>
      </c>
      <c r="I151" s="41">
        <f t="shared" si="27"/>
        <v>0</v>
      </c>
      <c r="J151" s="41">
        <f t="shared" si="27"/>
        <v>0</v>
      </c>
      <c r="K151" s="41">
        <f t="shared" si="27"/>
        <v>0</v>
      </c>
      <c r="L151" s="41">
        <f t="shared" si="27"/>
        <v>5</v>
      </c>
      <c r="M151" s="41">
        <f t="shared" si="27"/>
        <v>13.07</v>
      </c>
      <c r="N151" s="41">
        <f t="shared" si="27"/>
        <v>0.46</v>
      </c>
      <c r="O151" s="41">
        <f t="shared" si="27"/>
        <v>0</v>
      </c>
      <c r="P151" s="41">
        <f t="shared" si="27"/>
        <v>0</v>
      </c>
      <c r="Q151" s="41">
        <f t="shared" si="27"/>
        <v>0.1</v>
      </c>
      <c r="R151" s="41">
        <f t="shared" si="27"/>
        <v>0.2</v>
      </c>
      <c r="S151" s="41">
        <f t="shared" si="27"/>
        <v>66</v>
      </c>
      <c r="T151" s="41">
        <f t="shared" si="27"/>
        <v>22</v>
      </c>
      <c r="U151" s="41">
        <f t="shared" si="27"/>
        <v>5.8</v>
      </c>
      <c r="V151" s="41">
        <f t="shared" si="27"/>
        <v>4</v>
      </c>
      <c r="W151" s="41">
        <f t="shared" si="27"/>
        <v>18</v>
      </c>
      <c r="X151" s="41">
        <f t="shared" si="27"/>
        <v>0.42</v>
      </c>
      <c r="Y151" s="41">
        <f t="shared" si="27"/>
        <v>2</v>
      </c>
      <c r="Z151" s="41">
        <f t="shared" si="27"/>
        <v>1.6</v>
      </c>
      <c r="AA151" s="41">
        <f t="shared" si="27"/>
        <v>2.2000000000000002</v>
      </c>
      <c r="AB151" s="41">
        <f t="shared" si="27"/>
        <v>0.7</v>
      </c>
      <c r="AC151" s="41">
        <f t="shared" si="27"/>
        <v>0.02</v>
      </c>
      <c r="AD151" s="41">
        <f t="shared" si="27"/>
        <v>0.01</v>
      </c>
      <c r="AE151" s="41">
        <f t="shared" si="27"/>
        <v>0.14000000000000001</v>
      </c>
      <c r="AF151" s="41">
        <f t="shared" si="27"/>
        <v>0.38</v>
      </c>
      <c r="AG151" s="41">
        <f t="shared" si="27"/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  <c r="AV151" s="8">
        <v>0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0</v>
      </c>
      <c r="BZ151" s="8">
        <v>96.01</v>
      </c>
      <c r="CA151" s="6"/>
      <c r="CB151" s="6" t="e">
        <f>$G$151/#REF!*100</f>
        <v>#REF!</v>
      </c>
      <c r="CC151" s="8">
        <v>2.27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</row>
    <row r="152" spans="1:93" x14ac:dyDescent="0.25">
      <c r="B152" s="12" t="s">
        <v>104</v>
      </c>
    </row>
    <row r="153" spans="1:93" s="19" customFormat="1" x14ac:dyDescent="0.25">
      <c r="A153" s="17" t="str">
        <f>"-"</f>
        <v>-</v>
      </c>
      <c r="B153" s="18" t="s">
        <v>105</v>
      </c>
      <c r="C153" s="46">
        <v>20</v>
      </c>
      <c r="D153" s="39">
        <v>1.22</v>
      </c>
      <c r="E153" s="39">
        <v>0.12</v>
      </c>
      <c r="F153" s="39">
        <v>7.38</v>
      </c>
      <c r="G153" s="46">
        <v>36.031199999999998</v>
      </c>
      <c r="H153" s="39">
        <v>0</v>
      </c>
      <c r="I153" s="39">
        <v>0</v>
      </c>
      <c r="J153" s="39">
        <v>0</v>
      </c>
      <c r="K153" s="39">
        <v>0</v>
      </c>
      <c r="L153" s="39">
        <v>0.22</v>
      </c>
      <c r="M153" s="39">
        <v>7.12</v>
      </c>
      <c r="N153" s="39">
        <v>0.04</v>
      </c>
      <c r="O153" s="39">
        <v>0</v>
      </c>
      <c r="P153" s="39">
        <v>0</v>
      </c>
      <c r="Q153" s="39">
        <v>0</v>
      </c>
      <c r="R153" s="39">
        <v>0.36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19">
        <v>0</v>
      </c>
      <c r="AI153" s="19">
        <v>63.86</v>
      </c>
      <c r="AJ153" s="19">
        <v>66.47</v>
      </c>
      <c r="AK153" s="19">
        <v>101.79</v>
      </c>
      <c r="AL153" s="19">
        <v>33.76</v>
      </c>
      <c r="AM153" s="19">
        <v>20.010000000000002</v>
      </c>
      <c r="AN153" s="19">
        <v>40.020000000000003</v>
      </c>
      <c r="AO153" s="19">
        <v>15.14</v>
      </c>
      <c r="AP153" s="19">
        <v>72.38</v>
      </c>
      <c r="AQ153" s="19">
        <v>44.89</v>
      </c>
      <c r="AR153" s="19">
        <v>62.64</v>
      </c>
      <c r="AS153" s="19">
        <v>51.68</v>
      </c>
      <c r="AT153" s="19">
        <v>27.14</v>
      </c>
      <c r="AU153" s="19">
        <v>48.02</v>
      </c>
      <c r="AV153" s="19">
        <v>401.59</v>
      </c>
      <c r="AW153" s="19">
        <v>0</v>
      </c>
      <c r="AX153" s="19">
        <v>130.85</v>
      </c>
      <c r="AY153" s="19">
        <v>56.9</v>
      </c>
      <c r="AZ153" s="19">
        <v>37.76</v>
      </c>
      <c r="BA153" s="19">
        <v>29.93</v>
      </c>
      <c r="BB153" s="19">
        <v>0</v>
      </c>
      <c r="BC153" s="19">
        <v>0</v>
      </c>
      <c r="BD153" s="19">
        <v>0</v>
      </c>
      <c r="BE153" s="19">
        <v>0</v>
      </c>
      <c r="BF153" s="19">
        <v>0</v>
      </c>
      <c r="BG153" s="19">
        <v>0</v>
      </c>
      <c r="BH153" s="19">
        <v>0</v>
      </c>
      <c r="BI153" s="19">
        <v>0.02</v>
      </c>
      <c r="BJ153" s="19">
        <v>0</v>
      </c>
      <c r="BK153" s="19">
        <v>0</v>
      </c>
      <c r="BL153" s="19">
        <v>0</v>
      </c>
      <c r="BM153" s="19">
        <v>0</v>
      </c>
      <c r="BN153" s="19">
        <v>0</v>
      </c>
      <c r="BO153" s="19">
        <v>0</v>
      </c>
      <c r="BP153" s="19">
        <v>0</v>
      </c>
      <c r="BQ153" s="19">
        <v>0.01</v>
      </c>
      <c r="BR153" s="19">
        <v>0</v>
      </c>
      <c r="BS153" s="19">
        <v>0</v>
      </c>
      <c r="BT153" s="19">
        <v>0.06</v>
      </c>
      <c r="BU153" s="19">
        <v>0</v>
      </c>
      <c r="BV153" s="19">
        <v>0</v>
      </c>
      <c r="BW153" s="19">
        <v>0</v>
      </c>
      <c r="BX153" s="19">
        <v>0</v>
      </c>
      <c r="BY153" s="19">
        <v>0</v>
      </c>
      <c r="BZ153" s="19">
        <v>7.82</v>
      </c>
      <c r="CA153" s="20"/>
      <c r="CB153" s="20"/>
      <c r="CC153" s="19">
        <v>0</v>
      </c>
      <c r="CE153" s="19">
        <v>0</v>
      </c>
      <c r="CF153" s="19">
        <v>0</v>
      </c>
      <c r="CG153" s="19">
        <v>0</v>
      </c>
      <c r="CH153" s="19">
        <v>380</v>
      </c>
      <c r="CI153" s="19">
        <v>146.4</v>
      </c>
      <c r="CJ153" s="19">
        <v>263.2</v>
      </c>
      <c r="CK153" s="19">
        <v>3.04</v>
      </c>
      <c r="CL153" s="19">
        <v>3.04</v>
      </c>
      <c r="CM153" s="19">
        <v>3.04</v>
      </c>
      <c r="CN153" s="19">
        <v>0</v>
      </c>
      <c r="CO153" s="19">
        <v>0</v>
      </c>
    </row>
    <row r="154" spans="1:93" s="19" customFormat="1" x14ac:dyDescent="0.25">
      <c r="A154" s="17" t="str">
        <f>"-"</f>
        <v>-</v>
      </c>
      <c r="B154" s="18" t="s">
        <v>106</v>
      </c>
      <c r="C154" s="46">
        <v>20</v>
      </c>
      <c r="D154" s="39">
        <v>1.2</v>
      </c>
      <c r="E154" s="39">
        <v>0.24</v>
      </c>
      <c r="F154" s="39">
        <v>8.34</v>
      </c>
      <c r="G154" s="46">
        <v>38.196000000000005</v>
      </c>
      <c r="H154" s="39">
        <v>0.04</v>
      </c>
      <c r="I154" s="39">
        <v>0</v>
      </c>
      <c r="J154" s="39">
        <v>0</v>
      </c>
      <c r="K154" s="39">
        <v>0</v>
      </c>
      <c r="L154" s="39">
        <v>0.24</v>
      </c>
      <c r="M154" s="39">
        <v>6.44</v>
      </c>
      <c r="N154" s="39">
        <v>1.66</v>
      </c>
      <c r="O154" s="39">
        <v>0</v>
      </c>
      <c r="P154" s="39">
        <v>0</v>
      </c>
      <c r="Q154" s="39">
        <v>0.2</v>
      </c>
      <c r="R154" s="39">
        <v>0.5</v>
      </c>
      <c r="S154" s="39">
        <v>122</v>
      </c>
      <c r="T154" s="39">
        <v>49</v>
      </c>
      <c r="U154" s="39">
        <v>7</v>
      </c>
      <c r="V154" s="39">
        <v>9.4</v>
      </c>
      <c r="W154" s="39">
        <v>31.6</v>
      </c>
      <c r="X154" s="39">
        <v>0.78</v>
      </c>
      <c r="Y154" s="39">
        <v>0</v>
      </c>
      <c r="Z154" s="39">
        <v>1</v>
      </c>
      <c r="AA154" s="39">
        <v>0.2</v>
      </c>
      <c r="AB154" s="39">
        <v>0.28000000000000003</v>
      </c>
      <c r="AC154" s="39">
        <v>0.04</v>
      </c>
      <c r="AD154" s="39">
        <v>0.02</v>
      </c>
      <c r="AE154" s="39">
        <v>0.14000000000000001</v>
      </c>
      <c r="AF154" s="39">
        <v>0.4</v>
      </c>
      <c r="AG154" s="39">
        <v>0</v>
      </c>
      <c r="AH154" s="19">
        <v>0</v>
      </c>
      <c r="AI154" s="19">
        <v>64.400000000000006</v>
      </c>
      <c r="AJ154" s="19">
        <v>49.6</v>
      </c>
      <c r="AK154" s="19">
        <v>85.4</v>
      </c>
      <c r="AL154" s="19">
        <v>44.6</v>
      </c>
      <c r="AM154" s="19">
        <v>18.600000000000001</v>
      </c>
      <c r="AN154" s="19">
        <v>39.6</v>
      </c>
      <c r="AO154" s="19">
        <v>16</v>
      </c>
      <c r="AP154" s="19">
        <v>74.2</v>
      </c>
      <c r="AQ154" s="19">
        <v>59.4</v>
      </c>
      <c r="AR154" s="19">
        <v>58.2</v>
      </c>
      <c r="AS154" s="19">
        <v>92.8</v>
      </c>
      <c r="AT154" s="19">
        <v>24.8</v>
      </c>
      <c r="AU154" s="19">
        <v>62</v>
      </c>
      <c r="AV154" s="19">
        <v>311.8</v>
      </c>
      <c r="AW154" s="19">
        <v>0</v>
      </c>
      <c r="AX154" s="19">
        <v>105.2</v>
      </c>
      <c r="AY154" s="19">
        <v>58.2</v>
      </c>
      <c r="AZ154" s="19">
        <v>36</v>
      </c>
      <c r="BA154" s="19">
        <v>26</v>
      </c>
      <c r="BB154" s="19">
        <v>0</v>
      </c>
      <c r="BC154" s="19">
        <v>0</v>
      </c>
      <c r="BD154" s="19">
        <v>0</v>
      </c>
      <c r="BE154" s="19">
        <v>0</v>
      </c>
      <c r="BF154" s="19">
        <v>0</v>
      </c>
      <c r="BG154" s="19">
        <v>0</v>
      </c>
      <c r="BH154" s="19">
        <v>0</v>
      </c>
      <c r="BI154" s="19">
        <v>0.03</v>
      </c>
      <c r="BJ154" s="19">
        <v>0</v>
      </c>
      <c r="BK154" s="19">
        <v>0</v>
      </c>
      <c r="BL154" s="19">
        <v>0</v>
      </c>
      <c r="BM154" s="19">
        <v>0</v>
      </c>
      <c r="BN154" s="19">
        <v>0</v>
      </c>
      <c r="BO154" s="19">
        <v>0</v>
      </c>
      <c r="BP154" s="19">
        <v>0</v>
      </c>
      <c r="BQ154" s="19">
        <v>0.02</v>
      </c>
      <c r="BR154" s="19">
        <v>0</v>
      </c>
      <c r="BS154" s="19">
        <v>0</v>
      </c>
      <c r="BT154" s="19">
        <v>0.1</v>
      </c>
      <c r="BU154" s="19">
        <v>0.02</v>
      </c>
      <c r="BV154" s="19">
        <v>0</v>
      </c>
      <c r="BW154" s="19">
        <v>0</v>
      </c>
      <c r="BX154" s="19">
        <v>0</v>
      </c>
      <c r="BY154" s="19">
        <v>0</v>
      </c>
      <c r="BZ154" s="19">
        <v>9.4</v>
      </c>
      <c r="CA154" s="20"/>
      <c r="CB154" s="20"/>
      <c r="CC154" s="19">
        <v>0.17</v>
      </c>
      <c r="CE154" s="19">
        <v>4</v>
      </c>
      <c r="CF154" s="19">
        <v>4</v>
      </c>
      <c r="CG154" s="19">
        <v>4</v>
      </c>
      <c r="CH154" s="19">
        <v>760</v>
      </c>
      <c r="CI154" s="19">
        <v>292.8</v>
      </c>
      <c r="CJ154" s="19">
        <v>526.4</v>
      </c>
      <c r="CK154" s="19">
        <v>7.6</v>
      </c>
      <c r="CL154" s="19">
        <v>6.32</v>
      </c>
      <c r="CM154" s="19">
        <v>6.96</v>
      </c>
      <c r="CN154" s="19">
        <v>0</v>
      </c>
      <c r="CO154" s="19">
        <v>0</v>
      </c>
    </row>
    <row r="155" spans="1:93" s="19" customFormat="1" x14ac:dyDescent="0.25">
      <c r="A155" s="17" t="str">
        <f>"3/10"</f>
        <v>3/10</v>
      </c>
      <c r="B155" s="18" t="s">
        <v>122</v>
      </c>
      <c r="C155" s="46">
        <v>150</v>
      </c>
      <c r="D155" s="39">
        <v>0.12</v>
      </c>
      <c r="E155" s="39">
        <v>0.12</v>
      </c>
      <c r="F155" s="39">
        <v>14.39</v>
      </c>
      <c r="G155" s="46">
        <v>56.075610000000005</v>
      </c>
      <c r="H155" s="39">
        <v>0.03</v>
      </c>
      <c r="I155" s="39">
        <v>0</v>
      </c>
      <c r="J155" s="39">
        <v>0</v>
      </c>
      <c r="K155" s="39">
        <v>0</v>
      </c>
      <c r="L155" s="39">
        <v>13.65</v>
      </c>
      <c r="M155" s="39">
        <v>0.23</v>
      </c>
      <c r="N155" s="39">
        <v>0.51</v>
      </c>
      <c r="O155" s="39">
        <v>0</v>
      </c>
      <c r="P155" s="39">
        <v>0</v>
      </c>
      <c r="Q155" s="39">
        <v>0.24</v>
      </c>
      <c r="R155" s="39">
        <v>0.16</v>
      </c>
      <c r="S155" s="39">
        <v>7.83</v>
      </c>
      <c r="T155" s="39">
        <v>82.9</v>
      </c>
      <c r="U155" s="39">
        <v>4.9800000000000004</v>
      </c>
      <c r="V155" s="39">
        <v>2.57</v>
      </c>
      <c r="W155" s="39">
        <v>3.07</v>
      </c>
      <c r="X155" s="39">
        <v>0.67</v>
      </c>
      <c r="Y155" s="39">
        <v>0</v>
      </c>
      <c r="Z155" s="39">
        <v>8.1</v>
      </c>
      <c r="AA155" s="39">
        <v>1.5</v>
      </c>
      <c r="AB155" s="39">
        <v>0.06</v>
      </c>
      <c r="AC155" s="39">
        <v>0.01</v>
      </c>
      <c r="AD155" s="39">
        <v>0.01</v>
      </c>
      <c r="AE155" s="39">
        <v>0.08</v>
      </c>
      <c r="AF155" s="39">
        <v>0.12</v>
      </c>
      <c r="AG155" s="39">
        <v>1.2</v>
      </c>
      <c r="AH155" s="19">
        <v>0</v>
      </c>
      <c r="AI155" s="19">
        <v>3.53</v>
      </c>
      <c r="AJ155" s="19">
        <v>3.82</v>
      </c>
      <c r="AK155" s="19">
        <v>5.59</v>
      </c>
      <c r="AL155" s="19">
        <v>5.29</v>
      </c>
      <c r="AM155" s="19">
        <v>0.88</v>
      </c>
      <c r="AN155" s="19">
        <v>3.23</v>
      </c>
      <c r="AO155" s="19">
        <v>0.88</v>
      </c>
      <c r="AP155" s="19">
        <v>2.65</v>
      </c>
      <c r="AQ155" s="19">
        <v>5</v>
      </c>
      <c r="AR155" s="19">
        <v>2.94</v>
      </c>
      <c r="AS155" s="19">
        <v>22.93</v>
      </c>
      <c r="AT155" s="19">
        <v>2.06</v>
      </c>
      <c r="AU155" s="19">
        <v>4.12</v>
      </c>
      <c r="AV155" s="19">
        <v>12.35</v>
      </c>
      <c r="AW155" s="19">
        <v>0</v>
      </c>
      <c r="AX155" s="19">
        <v>3.82</v>
      </c>
      <c r="AY155" s="19">
        <v>4.7</v>
      </c>
      <c r="AZ155" s="19">
        <v>1.76</v>
      </c>
      <c r="BA155" s="19">
        <v>1.47</v>
      </c>
      <c r="BB155" s="19">
        <v>0</v>
      </c>
      <c r="BC155" s="19">
        <v>0</v>
      </c>
      <c r="BD155" s="19">
        <v>0</v>
      </c>
      <c r="BE155" s="19">
        <v>0</v>
      </c>
      <c r="BF155" s="19">
        <v>0</v>
      </c>
      <c r="BG155" s="19">
        <v>0</v>
      </c>
      <c r="BH155" s="19">
        <v>0</v>
      </c>
      <c r="BI155" s="19">
        <v>0</v>
      </c>
      <c r="BJ155" s="19">
        <v>0</v>
      </c>
      <c r="BK155" s="19">
        <v>0</v>
      </c>
      <c r="BL155" s="19">
        <v>0</v>
      </c>
      <c r="BM155" s="19">
        <v>0</v>
      </c>
      <c r="BN155" s="19">
        <v>0</v>
      </c>
      <c r="BO155" s="19">
        <v>0</v>
      </c>
      <c r="BP155" s="19">
        <v>0</v>
      </c>
      <c r="BQ155" s="19">
        <v>0</v>
      </c>
      <c r="BR155" s="19">
        <v>0</v>
      </c>
      <c r="BS155" s="19">
        <v>0</v>
      </c>
      <c r="BT155" s="19">
        <v>0</v>
      </c>
      <c r="BU155" s="19">
        <v>0</v>
      </c>
      <c r="BV155" s="19">
        <v>0</v>
      </c>
      <c r="BW155" s="19">
        <v>0</v>
      </c>
      <c r="BX155" s="19">
        <v>0</v>
      </c>
      <c r="BY155" s="19">
        <v>0</v>
      </c>
      <c r="BZ155" s="19">
        <v>183.4</v>
      </c>
      <c r="CA155" s="20"/>
      <c r="CB155" s="20"/>
      <c r="CC155" s="19">
        <v>1.35</v>
      </c>
      <c r="CE155" s="19">
        <v>4.5</v>
      </c>
      <c r="CF155" s="19">
        <v>4.5</v>
      </c>
      <c r="CG155" s="19">
        <v>4.5</v>
      </c>
      <c r="CH155" s="19">
        <v>432</v>
      </c>
      <c r="CI155" s="19">
        <v>208.98</v>
      </c>
      <c r="CJ155" s="19">
        <v>320.49</v>
      </c>
      <c r="CK155" s="19">
        <v>41.2</v>
      </c>
      <c r="CL155" s="19">
        <v>24.19</v>
      </c>
      <c r="CM155" s="19">
        <v>32.700000000000003</v>
      </c>
      <c r="CN155" s="19">
        <v>11.25</v>
      </c>
      <c r="CO155" s="19">
        <v>0</v>
      </c>
    </row>
    <row r="156" spans="1:93" s="19" customFormat="1" ht="31.5" x14ac:dyDescent="0.25">
      <c r="A156" s="17" t="str">
        <f>"11/2"</f>
        <v>11/2</v>
      </c>
      <c r="B156" s="18" t="s">
        <v>149</v>
      </c>
      <c r="C156" s="46">
        <v>150</v>
      </c>
      <c r="D156" s="39">
        <v>2.0299999999999998</v>
      </c>
      <c r="E156" s="39">
        <v>6.31</v>
      </c>
      <c r="F156" s="39">
        <v>10.3</v>
      </c>
      <c r="G156" s="46">
        <v>105.023133</v>
      </c>
      <c r="H156" s="39">
        <v>1.56</v>
      </c>
      <c r="I156" s="39">
        <v>1.95</v>
      </c>
      <c r="J156" s="39">
        <v>0</v>
      </c>
      <c r="K156" s="39">
        <v>0</v>
      </c>
      <c r="L156" s="39">
        <v>1.27</v>
      </c>
      <c r="M156" s="39">
        <v>7.96</v>
      </c>
      <c r="N156" s="39">
        <v>1.06</v>
      </c>
      <c r="O156" s="39">
        <v>0</v>
      </c>
      <c r="P156" s="39">
        <v>0</v>
      </c>
      <c r="Q156" s="39">
        <v>0.18</v>
      </c>
      <c r="R156" s="39">
        <v>1.86</v>
      </c>
      <c r="S156" s="39">
        <v>452.31</v>
      </c>
      <c r="T156" s="39">
        <v>255.89</v>
      </c>
      <c r="U156" s="39">
        <v>11.94</v>
      </c>
      <c r="V156" s="39">
        <v>13.67</v>
      </c>
      <c r="W156" s="39">
        <v>38.04</v>
      </c>
      <c r="X156" s="39">
        <v>0.53</v>
      </c>
      <c r="Y156" s="39">
        <v>0</v>
      </c>
      <c r="Z156" s="39">
        <v>585.36</v>
      </c>
      <c r="AA156" s="39">
        <v>121.8</v>
      </c>
      <c r="AB156" s="39">
        <v>1.44</v>
      </c>
      <c r="AC156" s="39">
        <v>0.06</v>
      </c>
      <c r="AD156" s="39">
        <v>0.05</v>
      </c>
      <c r="AE156" s="39">
        <v>0.57999999999999996</v>
      </c>
      <c r="AF156" s="39">
        <v>1.02</v>
      </c>
      <c r="AG156" s="39">
        <v>4.0199999999999996</v>
      </c>
      <c r="AH156" s="19">
        <v>0</v>
      </c>
      <c r="AI156" s="19">
        <v>25.72</v>
      </c>
      <c r="AJ156" s="19">
        <v>29.98</v>
      </c>
      <c r="AK156" s="19">
        <v>39.99</v>
      </c>
      <c r="AL156" s="19">
        <v>38.18</v>
      </c>
      <c r="AM156" s="19">
        <v>8.6300000000000008</v>
      </c>
      <c r="AN156" s="19">
        <v>26.42</v>
      </c>
      <c r="AO156" s="19">
        <v>12.15</v>
      </c>
      <c r="AP156" s="19">
        <v>33.5</v>
      </c>
      <c r="AQ156" s="19">
        <v>36.270000000000003</v>
      </c>
      <c r="AR156" s="19">
        <v>77.89</v>
      </c>
      <c r="AS156" s="19">
        <v>53.86</v>
      </c>
      <c r="AT156" s="19">
        <v>10.95</v>
      </c>
      <c r="AU156" s="19">
        <v>27.16</v>
      </c>
      <c r="AV156" s="19">
        <v>196.64</v>
      </c>
      <c r="AW156" s="19">
        <v>0</v>
      </c>
      <c r="AX156" s="19">
        <v>41.46</v>
      </c>
      <c r="AY156" s="19">
        <v>24.85</v>
      </c>
      <c r="AZ156" s="19">
        <v>19.91</v>
      </c>
      <c r="BA156" s="19">
        <v>10.97</v>
      </c>
      <c r="BB156" s="19">
        <v>0</v>
      </c>
      <c r="BC156" s="19">
        <v>0</v>
      </c>
      <c r="BD156" s="19">
        <v>0</v>
      </c>
      <c r="BE156" s="19">
        <v>0</v>
      </c>
      <c r="BF156" s="19">
        <v>0</v>
      </c>
      <c r="BG156" s="19">
        <v>0</v>
      </c>
      <c r="BH156" s="19">
        <v>0</v>
      </c>
      <c r="BI156" s="19">
        <v>0.2</v>
      </c>
      <c r="BJ156" s="19">
        <v>0</v>
      </c>
      <c r="BK156" s="19">
        <v>0.12</v>
      </c>
      <c r="BL156" s="19">
        <v>0.01</v>
      </c>
      <c r="BM156" s="19">
        <v>0.02</v>
      </c>
      <c r="BN156" s="19">
        <v>0</v>
      </c>
      <c r="BO156" s="19">
        <v>0</v>
      </c>
      <c r="BP156" s="19">
        <v>0</v>
      </c>
      <c r="BQ156" s="19">
        <v>0.69</v>
      </c>
      <c r="BR156" s="19">
        <v>0</v>
      </c>
      <c r="BS156" s="19">
        <v>0</v>
      </c>
      <c r="BT156" s="19">
        <v>1.82</v>
      </c>
      <c r="BU156" s="19">
        <v>0</v>
      </c>
      <c r="BV156" s="19">
        <v>0</v>
      </c>
      <c r="BW156" s="19">
        <v>0</v>
      </c>
      <c r="BX156" s="19">
        <v>0</v>
      </c>
      <c r="BY156" s="19">
        <v>0</v>
      </c>
      <c r="BZ156" s="19">
        <v>164.43</v>
      </c>
      <c r="CA156" s="20"/>
      <c r="CB156" s="20"/>
      <c r="CC156" s="19">
        <v>97.56</v>
      </c>
      <c r="CE156" s="19">
        <v>49.97</v>
      </c>
      <c r="CF156" s="19">
        <v>27.9</v>
      </c>
      <c r="CG156" s="19">
        <v>38.93</v>
      </c>
      <c r="CH156" s="19">
        <v>788.76</v>
      </c>
      <c r="CI156" s="19">
        <v>419.65</v>
      </c>
      <c r="CJ156" s="19">
        <v>604.20000000000005</v>
      </c>
      <c r="CK156" s="19">
        <v>40.53</v>
      </c>
      <c r="CL156" s="19">
        <v>19.87</v>
      </c>
      <c r="CM156" s="19">
        <v>30.2</v>
      </c>
      <c r="CN156" s="19">
        <v>0</v>
      </c>
      <c r="CO156" s="19">
        <v>0.9</v>
      </c>
    </row>
    <row r="157" spans="1:93" s="19" customFormat="1" ht="31.5" x14ac:dyDescent="0.25">
      <c r="A157" s="17" t="str">
        <f>"46/3"</f>
        <v>46/3</v>
      </c>
      <c r="B157" s="18" t="s">
        <v>130</v>
      </c>
      <c r="C157" s="46">
        <v>120</v>
      </c>
      <c r="D157" s="39">
        <v>4.24</v>
      </c>
      <c r="E157" s="39">
        <v>2.38</v>
      </c>
      <c r="F157" s="39">
        <v>27.29</v>
      </c>
      <c r="G157" s="46">
        <v>147.1521396</v>
      </c>
      <c r="H157" s="39">
        <v>1.49</v>
      </c>
      <c r="I157" s="39">
        <v>7.0000000000000007E-2</v>
      </c>
      <c r="J157" s="39">
        <v>0</v>
      </c>
      <c r="K157" s="39">
        <v>0</v>
      </c>
      <c r="L157" s="39">
        <v>0.78</v>
      </c>
      <c r="M157" s="39">
        <v>25.14</v>
      </c>
      <c r="N157" s="39">
        <v>1.37</v>
      </c>
      <c r="O157" s="39">
        <v>0</v>
      </c>
      <c r="P157" s="39">
        <v>0</v>
      </c>
      <c r="Q157" s="39">
        <v>0</v>
      </c>
      <c r="R157" s="39">
        <v>0.55000000000000004</v>
      </c>
      <c r="S157" s="39">
        <v>117.8</v>
      </c>
      <c r="T157" s="39">
        <v>44.98</v>
      </c>
      <c r="U157" s="39">
        <v>8.43</v>
      </c>
      <c r="V157" s="39">
        <v>5.74</v>
      </c>
      <c r="W157" s="39">
        <v>31.86</v>
      </c>
      <c r="X157" s="39">
        <v>0.57999999999999996</v>
      </c>
      <c r="Y157" s="39">
        <v>7.2</v>
      </c>
      <c r="Z157" s="39">
        <v>7.2</v>
      </c>
      <c r="AA157" s="39">
        <v>13.5</v>
      </c>
      <c r="AB157" s="39">
        <v>0.64</v>
      </c>
      <c r="AC157" s="39">
        <v>0.05</v>
      </c>
      <c r="AD157" s="39">
        <v>0.02</v>
      </c>
      <c r="AE157" s="39">
        <v>0.39</v>
      </c>
      <c r="AF157" s="39">
        <v>1.19</v>
      </c>
      <c r="AG157" s="39">
        <v>0</v>
      </c>
      <c r="AH157" s="19">
        <v>0</v>
      </c>
      <c r="AI157" s="19">
        <v>183.74</v>
      </c>
      <c r="AJ157" s="19">
        <v>167.99</v>
      </c>
      <c r="AK157" s="19">
        <v>314.70999999999998</v>
      </c>
      <c r="AL157" s="19">
        <v>98.3</v>
      </c>
      <c r="AM157" s="19">
        <v>59.93</v>
      </c>
      <c r="AN157" s="19">
        <v>121.75</v>
      </c>
      <c r="AO157" s="19">
        <v>39.950000000000003</v>
      </c>
      <c r="AP157" s="19">
        <v>195.25</v>
      </c>
      <c r="AQ157" s="19">
        <v>129.11000000000001</v>
      </c>
      <c r="AR157" s="19">
        <v>155.68</v>
      </c>
      <c r="AS157" s="19">
        <v>133.54</v>
      </c>
      <c r="AT157" s="19">
        <v>78.459999999999994</v>
      </c>
      <c r="AU157" s="19">
        <v>136.44</v>
      </c>
      <c r="AV157" s="19">
        <v>1198.29</v>
      </c>
      <c r="AW157" s="19">
        <v>0</v>
      </c>
      <c r="AX157" s="19">
        <v>377.59</v>
      </c>
      <c r="AY157" s="19">
        <v>195.58</v>
      </c>
      <c r="AZ157" s="19">
        <v>98.21</v>
      </c>
      <c r="BA157" s="19">
        <v>77.75</v>
      </c>
      <c r="BB157" s="19">
        <v>7.0000000000000007E-2</v>
      </c>
      <c r="BC157" s="19">
        <v>0.03</v>
      </c>
      <c r="BD157" s="19">
        <v>0.02</v>
      </c>
      <c r="BE157" s="19">
        <v>0.04</v>
      </c>
      <c r="BF157" s="19">
        <v>0.05</v>
      </c>
      <c r="BG157" s="19">
        <v>0.21</v>
      </c>
      <c r="BH157" s="19">
        <v>0</v>
      </c>
      <c r="BI157" s="19">
        <v>0.65</v>
      </c>
      <c r="BJ157" s="19">
        <v>0</v>
      </c>
      <c r="BK157" s="19">
        <v>0.18</v>
      </c>
      <c r="BL157" s="19">
        <v>0</v>
      </c>
      <c r="BM157" s="19">
        <v>0</v>
      </c>
      <c r="BN157" s="19">
        <v>0</v>
      </c>
      <c r="BO157" s="19">
        <v>0.04</v>
      </c>
      <c r="BP157" s="19">
        <v>0.06</v>
      </c>
      <c r="BQ157" s="19">
        <v>0.48</v>
      </c>
      <c r="BR157" s="19">
        <v>0</v>
      </c>
      <c r="BS157" s="19">
        <v>0</v>
      </c>
      <c r="BT157" s="19">
        <v>0.19</v>
      </c>
      <c r="BU157" s="19">
        <v>0.01</v>
      </c>
      <c r="BV157" s="19">
        <v>0</v>
      </c>
      <c r="BW157" s="19">
        <v>0</v>
      </c>
      <c r="BX157" s="19">
        <v>0</v>
      </c>
      <c r="BY157" s="19">
        <v>0</v>
      </c>
      <c r="BZ157" s="19">
        <v>250.85</v>
      </c>
      <c r="CA157" s="20"/>
      <c r="CB157" s="20"/>
      <c r="CC157" s="19">
        <v>8.4</v>
      </c>
      <c r="CE157" s="19">
        <v>15.92</v>
      </c>
      <c r="CF157" s="19">
        <v>8.3000000000000007</v>
      </c>
      <c r="CG157" s="19">
        <v>12.11</v>
      </c>
      <c r="CH157" s="19">
        <v>369.83</v>
      </c>
      <c r="CI157" s="19">
        <v>365.4</v>
      </c>
      <c r="CJ157" s="19">
        <v>367.62</v>
      </c>
      <c r="CK157" s="19">
        <v>9.36</v>
      </c>
      <c r="CL157" s="19">
        <v>4.76</v>
      </c>
      <c r="CM157" s="19">
        <v>7.06</v>
      </c>
      <c r="CN157" s="19">
        <v>0</v>
      </c>
      <c r="CO157" s="19">
        <v>0.36</v>
      </c>
    </row>
    <row r="158" spans="1:93" s="7" customFormat="1" ht="31.5" x14ac:dyDescent="0.25">
      <c r="A158" s="14" t="str">
        <f>"12/7"</f>
        <v>12/7</v>
      </c>
      <c r="B158" s="15" t="s">
        <v>150</v>
      </c>
      <c r="C158" s="47">
        <v>50</v>
      </c>
      <c r="D158" s="40">
        <v>6.1</v>
      </c>
      <c r="E158" s="40">
        <v>3.19</v>
      </c>
      <c r="F158" s="40">
        <v>7.03</v>
      </c>
      <c r="G158" s="47">
        <v>81.12675999999999</v>
      </c>
      <c r="H158" s="40">
        <v>0.46</v>
      </c>
      <c r="I158" s="40">
        <v>1.95</v>
      </c>
      <c r="J158" s="40">
        <v>0</v>
      </c>
      <c r="K158" s="40">
        <v>0</v>
      </c>
      <c r="L158" s="40">
        <v>0.23</v>
      </c>
      <c r="M158" s="40">
        <v>6.38</v>
      </c>
      <c r="N158" s="40">
        <v>0.42</v>
      </c>
      <c r="O158" s="40">
        <v>0</v>
      </c>
      <c r="P158" s="40">
        <v>0</v>
      </c>
      <c r="Q158" s="40">
        <v>0.05</v>
      </c>
      <c r="R158" s="40">
        <v>1.01</v>
      </c>
      <c r="S158" s="40">
        <v>125.4</v>
      </c>
      <c r="T158" s="40">
        <v>113.87</v>
      </c>
      <c r="U158" s="40">
        <v>16.059999999999999</v>
      </c>
      <c r="V158" s="40">
        <v>21.63</v>
      </c>
      <c r="W158" s="40">
        <v>89.94</v>
      </c>
      <c r="X158" s="40">
        <v>0.57999999999999996</v>
      </c>
      <c r="Y158" s="40">
        <v>3.3</v>
      </c>
      <c r="Z158" s="40">
        <v>0.2</v>
      </c>
      <c r="AA158" s="40">
        <v>3.34</v>
      </c>
      <c r="AB158" s="40">
        <v>1.56</v>
      </c>
      <c r="AC158" s="40">
        <v>0.04</v>
      </c>
      <c r="AD158" s="40">
        <v>0.04</v>
      </c>
      <c r="AE158" s="40">
        <v>0.63</v>
      </c>
      <c r="AF158" s="40">
        <v>1.84</v>
      </c>
      <c r="AG158" s="40">
        <v>0.17</v>
      </c>
      <c r="AH158" s="7">
        <v>0</v>
      </c>
      <c r="AI158" s="7">
        <v>31.38</v>
      </c>
      <c r="AJ158" s="7">
        <v>32.659999999999997</v>
      </c>
      <c r="AK158" s="7">
        <v>50.02</v>
      </c>
      <c r="AL158" s="7">
        <v>16.59</v>
      </c>
      <c r="AM158" s="7">
        <v>9.83</v>
      </c>
      <c r="AN158" s="7">
        <v>19.670000000000002</v>
      </c>
      <c r="AO158" s="7">
        <v>7.44</v>
      </c>
      <c r="AP158" s="7">
        <v>35.57</v>
      </c>
      <c r="AQ158" s="7">
        <v>22.06</v>
      </c>
      <c r="AR158" s="7">
        <v>30.78</v>
      </c>
      <c r="AS158" s="7">
        <v>25.39</v>
      </c>
      <c r="AT158" s="7">
        <v>13.34</v>
      </c>
      <c r="AU158" s="7">
        <v>23.6</v>
      </c>
      <c r="AV158" s="7">
        <v>197.33</v>
      </c>
      <c r="AW158" s="7">
        <v>0</v>
      </c>
      <c r="AX158" s="7">
        <v>64.3</v>
      </c>
      <c r="AY158" s="7">
        <v>27.96</v>
      </c>
      <c r="AZ158" s="7">
        <v>18.55</v>
      </c>
      <c r="BA158" s="7">
        <v>14.71</v>
      </c>
      <c r="BB158" s="7">
        <v>0</v>
      </c>
      <c r="BC158" s="7">
        <v>0</v>
      </c>
      <c r="BD158" s="7">
        <v>0</v>
      </c>
      <c r="BE158" s="7">
        <v>0</v>
      </c>
      <c r="BF158" s="7">
        <v>0</v>
      </c>
      <c r="BG158" s="7">
        <v>0</v>
      </c>
      <c r="BH158" s="7">
        <v>0</v>
      </c>
      <c r="BI158" s="7">
        <v>0.18</v>
      </c>
      <c r="BJ158" s="7">
        <v>0</v>
      </c>
      <c r="BK158" s="7">
        <v>0.11</v>
      </c>
      <c r="BL158" s="7">
        <v>0.01</v>
      </c>
      <c r="BM158" s="7">
        <v>0.02</v>
      </c>
      <c r="BN158" s="7">
        <v>0</v>
      </c>
      <c r="BO158" s="7">
        <v>0</v>
      </c>
      <c r="BP158" s="7">
        <v>0</v>
      </c>
      <c r="BQ158" s="7">
        <v>0.66</v>
      </c>
      <c r="BR158" s="7">
        <v>0</v>
      </c>
      <c r="BS158" s="7">
        <v>0</v>
      </c>
      <c r="BT158" s="7">
        <v>1.66</v>
      </c>
      <c r="BU158" s="7">
        <v>0</v>
      </c>
      <c r="BV158" s="7">
        <v>0</v>
      </c>
      <c r="BW158" s="7">
        <v>0</v>
      </c>
      <c r="BX158" s="7">
        <v>0</v>
      </c>
      <c r="BY158" s="7">
        <v>0</v>
      </c>
      <c r="BZ158" s="7">
        <v>42.99</v>
      </c>
      <c r="CA158" s="16"/>
      <c r="CB158" s="16"/>
      <c r="CC158" s="7">
        <v>3.33</v>
      </c>
      <c r="CE158" s="7">
        <v>86.1</v>
      </c>
      <c r="CF158" s="7">
        <v>17.64</v>
      </c>
      <c r="CG158" s="7">
        <v>51.87</v>
      </c>
      <c r="CH158" s="7">
        <v>864.5</v>
      </c>
      <c r="CI158" s="7">
        <v>301.52999999999997</v>
      </c>
      <c r="CJ158" s="7">
        <v>583.01</v>
      </c>
      <c r="CK158" s="7">
        <v>20.63</v>
      </c>
      <c r="CL158" s="7">
        <v>20.63</v>
      </c>
      <c r="CM158" s="7">
        <v>20.63</v>
      </c>
      <c r="CN158" s="7">
        <v>0</v>
      </c>
      <c r="CO158" s="7">
        <v>0.3</v>
      </c>
    </row>
    <row r="159" spans="1:93" s="8" customFormat="1" x14ac:dyDescent="0.25">
      <c r="A159" s="21"/>
      <c r="B159" s="22" t="s">
        <v>111</v>
      </c>
      <c r="C159" s="48">
        <f>SUM(C153:C158)</f>
        <v>510</v>
      </c>
      <c r="D159" s="41">
        <f t="shared" ref="D159:AG159" si="28">SUM(D153:D158)</f>
        <v>14.91</v>
      </c>
      <c r="E159" s="41">
        <f t="shared" si="28"/>
        <v>12.359999999999998</v>
      </c>
      <c r="F159" s="41">
        <f t="shared" si="28"/>
        <v>74.72999999999999</v>
      </c>
      <c r="G159" s="48">
        <f t="shared" si="28"/>
        <v>463.60484259999998</v>
      </c>
      <c r="H159" s="41">
        <f t="shared" si="28"/>
        <v>3.58</v>
      </c>
      <c r="I159" s="41">
        <f t="shared" si="28"/>
        <v>3.9699999999999998</v>
      </c>
      <c r="J159" s="41">
        <f t="shared" si="28"/>
        <v>0</v>
      </c>
      <c r="K159" s="41">
        <f t="shared" si="28"/>
        <v>0</v>
      </c>
      <c r="L159" s="41">
        <f t="shared" si="28"/>
        <v>16.39</v>
      </c>
      <c r="M159" s="41">
        <f t="shared" si="28"/>
        <v>53.27</v>
      </c>
      <c r="N159" s="41">
        <f t="shared" si="28"/>
        <v>5.0600000000000005</v>
      </c>
      <c r="O159" s="41">
        <f t="shared" si="28"/>
        <v>0</v>
      </c>
      <c r="P159" s="41">
        <f t="shared" si="28"/>
        <v>0</v>
      </c>
      <c r="Q159" s="41">
        <f t="shared" si="28"/>
        <v>0.67</v>
      </c>
      <c r="R159" s="41">
        <f t="shared" si="28"/>
        <v>4.4399999999999995</v>
      </c>
      <c r="S159" s="41">
        <f t="shared" si="28"/>
        <v>825.33999999999992</v>
      </c>
      <c r="T159" s="41">
        <f t="shared" si="28"/>
        <v>546.64</v>
      </c>
      <c r="U159" s="41">
        <f t="shared" si="28"/>
        <v>48.41</v>
      </c>
      <c r="V159" s="41">
        <f t="shared" si="28"/>
        <v>53.010000000000005</v>
      </c>
      <c r="W159" s="41">
        <f t="shared" si="28"/>
        <v>194.51</v>
      </c>
      <c r="X159" s="41">
        <f t="shared" si="28"/>
        <v>3.14</v>
      </c>
      <c r="Y159" s="41">
        <f t="shared" si="28"/>
        <v>10.5</v>
      </c>
      <c r="Z159" s="41">
        <f t="shared" si="28"/>
        <v>601.86000000000013</v>
      </c>
      <c r="AA159" s="41">
        <f t="shared" si="28"/>
        <v>140.34</v>
      </c>
      <c r="AB159" s="41">
        <f t="shared" si="28"/>
        <v>3.98</v>
      </c>
      <c r="AC159" s="41">
        <f t="shared" si="28"/>
        <v>0.2</v>
      </c>
      <c r="AD159" s="41">
        <f t="shared" si="28"/>
        <v>0.14000000000000001</v>
      </c>
      <c r="AE159" s="41">
        <f t="shared" si="28"/>
        <v>1.8199999999999998</v>
      </c>
      <c r="AF159" s="41">
        <f t="shared" si="28"/>
        <v>4.57</v>
      </c>
      <c r="AG159" s="41">
        <f t="shared" si="28"/>
        <v>5.39</v>
      </c>
      <c r="AH159" s="8">
        <v>0</v>
      </c>
      <c r="AI159" s="8">
        <v>372.62</v>
      </c>
      <c r="AJ159" s="8">
        <v>350.52</v>
      </c>
      <c r="AK159" s="8">
        <v>597.49</v>
      </c>
      <c r="AL159" s="8">
        <v>236.72</v>
      </c>
      <c r="AM159" s="8">
        <v>117.88</v>
      </c>
      <c r="AN159" s="8">
        <v>250.69</v>
      </c>
      <c r="AO159" s="8">
        <v>91.56</v>
      </c>
      <c r="AP159" s="8">
        <v>413.55</v>
      </c>
      <c r="AQ159" s="8">
        <v>296.73</v>
      </c>
      <c r="AR159" s="8">
        <v>388.13</v>
      </c>
      <c r="AS159" s="8">
        <v>380.21</v>
      </c>
      <c r="AT159" s="8">
        <v>156.74</v>
      </c>
      <c r="AU159" s="8">
        <v>301.33999999999997</v>
      </c>
      <c r="AV159" s="8">
        <v>2318</v>
      </c>
      <c r="AW159" s="8">
        <v>0</v>
      </c>
      <c r="AX159" s="8">
        <v>723.21</v>
      </c>
      <c r="AY159" s="8">
        <v>368.19</v>
      </c>
      <c r="AZ159" s="8">
        <v>212.2</v>
      </c>
      <c r="BA159" s="8">
        <v>160.83000000000001</v>
      </c>
      <c r="BB159" s="8">
        <v>7.0000000000000007E-2</v>
      </c>
      <c r="BC159" s="8">
        <v>0.03</v>
      </c>
      <c r="BD159" s="8">
        <v>0.02</v>
      </c>
      <c r="BE159" s="8">
        <v>0.04</v>
      </c>
      <c r="BF159" s="8">
        <v>0.05</v>
      </c>
      <c r="BG159" s="8">
        <v>0.21</v>
      </c>
      <c r="BH159" s="8">
        <v>0</v>
      </c>
      <c r="BI159" s="8">
        <v>1.07</v>
      </c>
      <c r="BJ159" s="8">
        <v>0</v>
      </c>
      <c r="BK159" s="8">
        <v>0.42</v>
      </c>
      <c r="BL159" s="8">
        <v>0.02</v>
      </c>
      <c r="BM159" s="8">
        <v>0.04</v>
      </c>
      <c r="BN159" s="8">
        <v>0</v>
      </c>
      <c r="BO159" s="8">
        <v>0.04</v>
      </c>
      <c r="BP159" s="8">
        <v>7.0000000000000007E-2</v>
      </c>
      <c r="BQ159" s="8">
        <v>1.87</v>
      </c>
      <c r="BR159" s="8">
        <v>0</v>
      </c>
      <c r="BS159" s="8">
        <v>0</v>
      </c>
      <c r="BT159" s="8">
        <v>3.83</v>
      </c>
      <c r="BU159" s="8">
        <v>0.03</v>
      </c>
      <c r="BV159" s="8">
        <v>0</v>
      </c>
      <c r="BW159" s="8">
        <v>0</v>
      </c>
      <c r="BX159" s="8">
        <v>0</v>
      </c>
      <c r="BY159" s="8">
        <v>0</v>
      </c>
      <c r="BZ159" s="8">
        <v>658.9</v>
      </c>
      <c r="CA159" s="6"/>
      <c r="CB159" s="6" t="e">
        <f>$G$159/#REF!*100</f>
        <v>#REF!</v>
      </c>
      <c r="CC159" s="8">
        <v>110.81</v>
      </c>
      <c r="CE159" s="8">
        <v>160.47999999999999</v>
      </c>
      <c r="CF159" s="8">
        <v>62.34</v>
      </c>
      <c r="CG159" s="8">
        <v>111.41</v>
      </c>
      <c r="CH159" s="8">
        <v>3595.08</v>
      </c>
      <c r="CI159" s="8">
        <v>1734.76</v>
      </c>
      <c r="CJ159" s="8">
        <v>2664.92</v>
      </c>
      <c r="CK159" s="8">
        <v>122.36</v>
      </c>
      <c r="CL159" s="8">
        <v>78.81</v>
      </c>
      <c r="CM159" s="8">
        <v>100.59</v>
      </c>
      <c r="CN159" s="8">
        <v>11.25</v>
      </c>
      <c r="CO159" s="8">
        <v>1.56</v>
      </c>
    </row>
    <row r="160" spans="1:93" x14ac:dyDescent="0.25">
      <c r="B160" s="3" t="s">
        <v>112</v>
      </c>
    </row>
    <row r="161" spans="1:93" s="19" customFormat="1" x14ac:dyDescent="0.25">
      <c r="A161" s="17" t="str">
        <f>"-"</f>
        <v>-</v>
      </c>
      <c r="B161" s="57" t="s">
        <v>184</v>
      </c>
      <c r="C161" s="46">
        <v>150</v>
      </c>
      <c r="D161" s="39">
        <v>0.75</v>
      </c>
      <c r="E161" s="39">
        <v>0.15</v>
      </c>
      <c r="F161" s="39">
        <v>15.45</v>
      </c>
      <c r="G161" s="46">
        <v>64.859999999999985</v>
      </c>
      <c r="H161" s="39">
        <v>0</v>
      </c>
      <c r="I161" s="39">
        <v>0</v>
      </c>
      <c r="J161" s="39">
        <v>0</v>
      </c>
      <c r="K161" s="39">
        <v>0</v>
      </c>
      <c r="L161" s="39">
        <v>14.85</v>
      </c>
      <c r="M161" s="39">
        <v>0.3</v>
      </c>
      <c r="N161" s="39">
        <v>0.3</v>
      </c>
      <c r="O161" s="39">
        <v>0</v>
      </c>
      <c r="P161" s="39">
        <v>0</v>
      </c>
      <c r="Q161" s="39">
        <v>0.75</v>
      </c>
      <c r="R161" s="39">
        <v>0.45</v>
      </c>
      <c r="S161" s="39">
        <v>9</v>
      </c>
      <c r="T161" s="39">
        <v>180</v>
      </c>
      <c r="U161" s="39">
        <v>10.5</v>
      </c>
      <c r="V161" s="39">
        <v>6</v>
      </c>
      <c r="W161" s="39">
        <v>10.5</v>
      </c>
      <c r="X161" s="39">
        <v>2.1</v>
      </c>
      <c r="Y161" s="39">
        <v>0</v>
      </c>
      <c r="Z161" s="39">
        <v>0</v>
      </c>
      <c r="AA161" s="39">
        <v>0</v>
      </c>
      <c r="AB161" s="39">
        <v>0.15</v>
      </c>
      <c r="AC161" s="39">
        <v>0.02</v>
      </c>
      <c r="AD161" s="39">
        <v>0.02</v>
      </c>
      <c r="AE161" s="39">
        <v>0.15</v>
      </c>
      <c r="AF161" s="39">
        <v>0.3</v>
      </c>
      <c r="AG161" s="39">
        <v>3</v>
      </c>
      <c r="AH161" s="19">
        <v>0.3</v>
      </c>
      <c r="AI161" s="19">
        <v>12</v>
      </c>
      <c r="AJ161" s="19">
        <v>15</v>
      </c>
      <c r="AK161" s="19">
        <v>21</v>
      </c>
      <c r="AL161" s="19">
        <v>21</v>
      </c>
      <c r="AM161" s="19">
        <v>3</v>
      </c>
      <c r="AN161" s="19">
        <v>12</v>
      </c>
      <c r="AO161" s="19">
        <v>3</v>
      </c>
      <c r="AP161" s="19">
        <v>10.5</v>
      </c>
      <c r="AQ161" s="19">
        <v>19.5</v>
      </c>
      <c r="AR161" s="19">
        <v>12</v>
      </c>
      <c r="AS161" s="19">
        <v>87</v>
      </c>
      <c r="AT161" s="19">
        <v>7.5</v>
      </c>
      <c r="AU161" s="19">
        <v>16.5</v>
      </c>
      <c r="AV161" s="19">
        <v>48</v>
      </c>
      <c r="AW161" s="19">
        <v>0</v>
      </c>
      <c r="AX161" s="19">
        <v>15</v>
      </c>
      <c r="AY161" s="19">
        <v>18</v>
      </c>
      <c r="AZ161" s="19">
        <v>7.5</v>
      </c>
      <c r="BA161" s="19">
        <v>6</v>
      </c>
      <c r="BB161" s="19">
        <v>0</v>
      </c>
      <c r="BC161" s="19">
        <v>0</v>
      </c>
      <c r="BD161" s="19">
        <v>0</v>
      </c>
      <c r="BE161" s="19">
        <v>0</v>
      </c>
      <c r="BF161" s="19">
        <v>0</v>
      </c>
      <c r="BG161" s="19">
        <v>0</v>
      </c>
      <c r="BH161" s="19">
        <v>0</v>
      </c>
      <c r="BI161" s="19">
        <v>0</v>
      </c>
      <c r="BJ161" s="19">
        <v>0</v>
      </c>
      <c r="BK161" s="19">
        <v>0</v>
      </c>
      <c r="BL161" s="19">
        <v>0</v>
      </c>
      <c r="BM161" s="19">
        <v>0</v>
      </c>
      <c r="BN161" s="19">
        <v>0</v>
      </c>
      <c r="BO161" s="19">
        <v>0</v>
      </c>
      <c r="BP161" s="19">
        <v>0</v>
      </c>
      <c r="BQ161" s="19">
        <v>0</v>
      </c>
      <c r="BR161" s="19">
        <v>0</v>
      </c>
      <c r="BS161" s="19">
        <v>0</v>
      </c>
      <c r="BT161" s="19">
        <v>0</v>
      </c>
      <c r="BU161" s="19">
        <v>0</v>
      </c>
      <c r="BV161" s="19">
        <v>0</v>
      </c>
      <c r="BW161" s="19">
        <v>0</v>
      </c>
      <c r="BX161" s="19">
        <v>0</v>
      </c>
      <c r="BY161" s="19">
        <v>0</v>
      </c>
      <c r="BZ161" s="19">
        <v>132.15</v>
      </c>
      <c r="CA161" s="20"/>
      <c r="CB161" s="20"/>
      <c r="CC161" s="19">
        <v>0</v>
      </c>
      <c r="CE161" s="19">
        <v>3.6</v>
      </c>
      <c r="CF161" s="19">
        <v>3.6</v>
      </c>
      <c r="CG161" s="19">
        <v>3.6</v>
      </c>
      <c r="CH161" s="19">
        <v>360</v>
      </c>
      <c r="CI161" s="19">
        <v>163.80000000000001</v>
      </c>
      <c r="CJ161" s="19">
        <v>261.89999999999998</v>
      </c>
      <c r="CK161" s="19">
        <v>0.54</v>
      </c>
      <c r="CL161" s="19">
        <v>0.54</v>
      </c>
      <c r="CM161" s="19">
        <v>0.54</v>
      </c>
      <c r="CN161" s="19">
        <v>0</v>
      </c>
      <c r="CO161" s="19">
        <v>0</v>
      </c>
    </row>
    <row r="162" spans="1:93" s="59" customFormat="1" x14ac:dyDescent="0.25">
      <c r="A162" s="56" t="str">
        <f>"-"</f>
        <v>-</v>
      </c>
      <c r="B162" s="57" t="s">
        <v>106</v>
      </c>
      <c r="C162" s="46">
        <v>20</v>
      </c>
      <c r="D162" s="39">
        <v>1.2</v>
      </c>
      <c r="E162" s="39">
        <v>0.24</v>
      </c>
      <c r="F162" s="39">
        <v>8.34</v>
      </c>
      <c r="G162" s="46">
        <v>38.196000000000005</v>
      </c>
      <c r="H162" s="39">
        <v>0.04</v>
      </c>
      <c r="I162" s="39">
        <v>0</v>
      </c>
      <c r="J162" s="39">
        <v>0</v>
      </c>
      <c r="K162" s="39">
        <v>0</v>
      </c>
      <c r="L162" s="39">
        <v>0.24</v>
      </c>
      <c r="M162" s="39">
        <v>6.44</v>
      </c>
      <c r="N162" s="39">
        <v>1.66</v>
      </c>
      <c r="O162" s="39">
        <v>0</v>
      </c>
      <c r="P162" s="39">
        <v>0</v>
      </c>
      <c r="Q162" s="39">
        <v>0.2</v>
      </c>
      <c r="R162" s="39">
        <v>0.5</v>
      </c>
      <c r="S162" s="39">
        <v>122</v>
      </c>
      <c r="T162" s="39">
        <v>49</v>
      </c>
      <c r="U162" s="39">
        <v>7</v>
      </c>
      <c r="V162" s="39">
        <v>9.4</v>
      </c>
      <c r="W162" s="39">
        <v>31.6</v>
      </c>
      <c r="X162" s="39">
        <v>0.78</v>
      </c>
      <c r="Y162" s="39">
        <v>0</v>
      </c>
      <c r="Z162" s="39">
        <v>1</v>
      </c>
      <c r="AA162" s="39">
        <v>0.2</v>
      </c>
      <c r="AB162" s="39">
        <v>0.28000000000000003</v>
      </c>
      <c r="AC162" s="39">
        <v>0.04</v>
      </c>
      <c r="AD162" s="39">
        <v>0.02</v>
      </c>
      <c r="AE162" s="39">
        <v>0.14000000000000001</v>
      </c>
      <c r="AF162" s="39">
        <v>0.4</v>
      </c>
      <c r="AG162" s="39">
        <v>0</v>
      </c>
      <c r="AH162" s="59">
        <v>0</v>
      </c>
      <c r="AI162" s="59">
        <v>64.400000000000006</v>
      </c>
      <c r="AJ162" s="59">
        <v>49.6</v>
      </c>
      <c r="AK162" s="59">
        <v>85.4</v>
      </c>
      <c r="AL162" s="59">
        <v>44.6</v>
      </c>
      <c r="AM162" s="59">
        <v>18.600000000000001</v>
      </c>
      <c r="AN162" s="59">
        <v>39.6</v>
      </c>
      <c r="AO162" s="59">
        <v>16</v>
      </c>
      <c r="AP162" s="59">
        <v>74.2</v>
      </c>
      <c r="AQ162" s="59">
        <v>59.4</v>
      </c>
      <c r="AR162" s="59">
        <v>58.2</v>
      </c>
      <c r="AS162" s="59">
        <v>92.8</v>
      </c>
      <c r="AT162" s="59">
        <v>24.8</v>
      </c>
      <c r="AU162" s="59">
        <v>62</v>
      </c>
      <c r="AV162" s="59">
        <v>311.8</v>
      </c>
      <c r="AW162" s="59">
        <v>0</v>
      </c>
      <c r="AX162" s="59">
        <v>105.2</v>
      </c>
      <c r="AY162" s="59">
        <v>58.2</v>
      </c>
      <c r="AZ162" s="59">
        <v>36</v>
      </c>
      <c r="BA162" s="59">
        <v>26</v>
      </c>
      <c r="BB162" s="59">
        <v>0</v>
      </c>
      <c r="BC162" s="59">
        <v>0</v>
      </c>
      <c r="BD162" s="59">
        <v>0</v>
      </c>
      <c r="BE162" s="59">
        <v>0</v>
      </c>
      <c r="BF162" s="59">
        <v>0</v>
      </c>
      <c r="BG162" s="59">
        <v>0</v>
      </c>
      <c r="BH162" s="59">
        <v>0</v>
      </c>
      <c r="BI162" s="59">
        <v>0.03</v>
      </c>
      <c r="BJ162" s="59">
        <v>0</v>
      </c>
      <c r="BK162" s="59">
        <v>0</v>
      </c>
      <c r="BL162" s="59">
        <v>0</v>
      </c>
      <c r="BM162" s="59">
        <v>0</v>
      </c>
      <c r="BN162" s="59">
        <v>0</v>
      </c>
      <c r="BO162" s="59">
        <v>0</v>
      </c>
      <c r="BP162" s="59">
        <v>0</v>
      </c>
      <c r="BQ162" s="59">
        <v>0.02</v>
      </c>
      <c r="BR162" s="59">
        <v>0</v>
      </c>
      <c r="BS162" s="59">
        <v>0</v>
      </c>
      <c r="BT162" s="59">
        <v>0.1</v>
      </c>
      <c r="BU162" s="59">
        <v>0.02</v>
      </c>
      <c r="BV162" s="59">
        <v>0</v>
      </c>
      <c r="BW162" s="59">
        <v>0</v>
      </c>
      <c r="BX162" s="59">
        <v>0</v>
      </c>
      <c r="BY162" s="59">
        <v>0</v>
      </c>
      <c r="BZ162" s="59">
        <v>9.4</v>
      </c>
      <c r="CA162" s="60"/>
      <c r="CB162" s="60"/>
      <c r="CC162" s="59">
        <v>0.17</v>
      </c>
      <c r="CE162" s="59">
        <v>3</v>
      </c>
      <c r="CF162" s="59">
        <v>3</v>
      </c>
      <c r="CG162" s="59">
        <v>3</v>
      </c>
      <c r="CH162" s="59">
        <v>570</v>
      </c>
      <c r="CI162" s="59">
        <v>219.6</v>
      </c>
      <c r="CJ162" s="59">
        <v>394.8</v>
      </c>
      <c r="CK162" s="59">
        <v>5.7</v>
      </c>
      <c r="CL162" s="59">
        <v>4.74</v>
      </c>
      <c r="CM162" s="59">
        <v>5.22</v>
      </c>
      <c r="CN162" s="59">
        <v>0</v>
      </c>
      <c r="CO162" s="59">
        <v>0</v>
      </c>
    </row>
    <row r="163" spans="1:93" s="19" customFormat="1" x14ac:dyDescent="0.25">
      <c r="A163" s="17" t="str">
        <f>"10/150"</f>
        <v>10/150</v>
      </c>
      <c r="B163" s="93" t="s">
        <v>168</v>
      </c>
      <c r="C163" s="46">
        <v>100</v>
      </c>
      <c r="D163" s="39">
        <v>20.83</v>
      </c>
      <c r="E163" s="39">
        <v>5.49</v>
      </c>
      <c r="F163" s="39">
        <v>16.41</v>
      </c>
      <c r="G163" s="46">
        <v>200.26511000000002</v>
      </c>
      <c r="H163" s="39">
        <v>1.37</v>
      </c>
      <c r="I163" s="39">
        <v>2.6</v>
      </c>
      <c r="J163" s="39">
        <v>0</v>
      </c>
      <c r="K163" s="39">
        <v>0</v>
      </c>
      <c r="L163" s="39">
        <v>6.91</v>
      </c>
      <c r="M163" s="39">
        <v>9.0299999999999994</v>
      </c>
      <c r="N163" s="39">
        <v>0.47</v>
      </c>
      <c r="O163" s="39">
        <v>0</v>
      </c>
      <c r="P163" s="39">
        <v>0</v>
      </c>
      <c r="Q163" s="39">
        <v>1.1100000000000001</v>
      </c>
      <c r="R163" s="39">
        <v>1.45</v>
      </c>
      <c r="S163" s="39">
        <v>125.93</v>
      </c>
      <c r="T163" s="39">
        <v>119.49</v>
      </c>
      <c r="U163" s="39">
        <v>105.52</v>
      </c>
      <c r="V163" s="39">
        <v>22.26</v>
      </c>
      <c r="W163" s="39">
        <v>163.63999999999999</v>
      </c>
      <c r="X163" s="39">
        <v>0.51</v>
      </c>
      <c r="Y163" s="39">
        <v>13.3</v>
      </c>
      <c r="Z163" s="39">
        <v>3.6</v>
      </c>
      <c r="AA163" s="39">
        <v>14.68</v>
      </c>
      <c r="AB163" s="39">
        <v>2.0099999999999998</v>
      </c>
      <c r="AC163" s="39">
        <v>0.05</v>
      </c>
      <c r="AD163" s="39">
        <v>0.21</v>
      </c>
      <c r="AE163" s="39">
        <v>0.49</v>
      </c>
      <c r="AF163" s="39">
        <v>4.1900000000000004</v>
      </c>
      <c r="AG163" s="39">
        <v>0.23</v>
      </c>
      <c r="AH163" s="19">
        <v>0</v>
      </c>
      <c r="AI163" s="19">
        <v>938.43</v>
      </c>
      <c r="AJ163" s="19">
        <v>934.88</v>
      </c>
      <c r="AK163" s="19">
        <v>1730.03</v>
      </c>
      <c r="AL163" s="19">
        <v>1307.31</v>
      </c>
      <c r="AM163" s="19">
        <v>446.86</v>
      </c>
      <c r="AN163" s="19">
        <v>748.54</v>
      </c>
      <c r="AO163" s="19">
        <v>174.95</v>
      </c>
      <c r="AP163" s="19">
        <v>886.43</v>
      </c>
      <c r="AQ163" s="19">
        <v>447.07</v>
      </c>
      <c r="AR163" s="19">
        <v>775.66</v>
      </c>
      <c r="AS163" s="19">
        <v>946.92</v>
      </c>
      <c r="AT163" s="19">
        <v>518.32000000000005</v>
      </c>
      <c r="AU163" s="19">
        <v>284.66000000000003</v>
      </c>
      <c r="AV163" s="19">
        <v>3298.51</v>
      </c>
      <c r="AW163" s="19">
        <v>0.53</v>
      </c>
      <c r="AX163" s="19">
        <v>1896.81</v>
      </c>
      <c r="AY163" s="19">
        <v>802.86</v>
      </c>
      <c r="AZ163" s="19">
        <v>846.49</v>
      </c>
      <c r="BA163" s="19">
        <v>123.23</v>
      </c>
      <c r="BB163" s="19">
        <v>0</v>
      </c>
      <c r="BC163" s="19">
        <v>0</v>
      </c>
      <c r="BD163" s="19">
        <v>0</v>
      </c>
      <c r="BE163" s="19">
        <v>0</v>
      </c>
      <c r="BF163" s="19">
        <v>0</v>
      </c>
      <c r="BG163" s="19">
        <v>0</v>
      </c>
      <c r="BH163" s="19">
        <v>0</v>
      </c>
      <c r="BI163" s="19">
        <v>0.25</v>
      </c>
      <c r="BJ163" s="19">
        <v>0</v>
      </c>
      <c r="BK163" s="19">
        <v>0.16</v>
      </c>
      <c r="BL163" s="19">
        <v>0.01</v>
      </c>
      <c r="BM163" s="19">
        <v>0.03</v>
      </c>
      <c r="BN163" s="19">
        <v>0</v>
      </c>
      <c r="BO163" s="19">
        <v>0</v>
      </c>
      <c r="BP163" s="19">
        <v>0</v>
      </c>
      <c r="BQ163" s="19">
        <v>0.91</v>
      </c>
      <c r="BR163" s="19">
        <v>0</v>
      </c>
      <c r="BS163" s="19">
        <v>0</v>
      </c>
      <c r="BT163" s="19">
        <v>2.31</v>
      </c>
      <c r="BU163" s="19">
        <v>0</v>
      </c>
      <c r="BV163" s="19">
        <v>0</v>
      </c>
      <c r="BW163" s="19">
        <v>0</v>
      </c>
      <c r="BX163" s="19">
        <v>0</v>
      </c>
      <c r="BY163" s="19">
        <v>0</v>
      </c>
      <c r="BZ163" s="19">
        <v>72.56</v>
      </c>
      <c r="CA163" s="20"/>
      <c r="CB163" s="20"/>
      <c r="CC163" s="19">
        <v>13.9</v>
      </c>
      <c r="CE163" s="19">
        <v>13.19</v>
      </c>
      <c r="CF163" s="19">
        <v>7.26</v>
      </c>
      <c r="CG163" s="19">
        <v>10.23</v>
      </c>
      <c r="CH163" s="19">
        <v>730.08</v>
      </c>
      <c r="CI163" s="19">
        <v>511.68</v>
      </c>
      <c r="CJ163" s="19">
        <v>620.88</v>
      </c>
      <c r="CK163" s="19">
        <v>17.11</v>
      </c>
      <c r="CL163" s="19">
        <v>12.48</v>
      </c>
      <c r="CM163" s="19">
        <v>14.96</v>
      </c>
      <c r="CN163" s="19">
        <v>4</v>
      </c>
      <c r="CO163" s="19">
        <v>0.24</v>
      </c>
    </row>
    <row r="164" spans="1:93" s="7" customFormat="1" x14ac:dyDescent="0.25">
      <c r="A164" s="14" t="str">
        <f>"-"</f>
        <v>-</v>
      </c>
      <c r="B164" s="94"/>
      <c r="C164" s="47">
        <v>10</v>
      </c>
      <c r="D164" s="40">
        <v>0.24</v>
      </c>
      <c r="E164" s="40">
        <v>1.32</v>
      </c>
      <c r="F164" s="40">
        <v>0.33</v>
      </c>
      <c r="G164" s="47">
        <v>14.342480000000002</v>
      </c>
      <c r="H164" s="40">
        <v>0.9</v>
      </c>
      <c r="I164" s="40">
        <v>0</v>
      </c>
      <c r="J164" s="40">
        <v>0</v>
      </c>
      <c r="K164" s="40">
        <v>0</v>
      </c>
      <c r="L164" s="40">
        <v>0.33</v>
      </c>
      <c r="M164" s="40">
        <v>0</v>
      </c>
      <c r="N164" s="40">
        <v>0</v>
      </c>
      <c r="O164" s="40">
        <v>0</v>
      </c>
      <c r="P164" s="40">
        <v>0</v>
      </c>
      <c r="Q164" s="40">
        <v>0.08</v>
      </c>
      <c r="R164" s="40">
        <v>0.05</v>
      </c>
      <c r="S164" s="40">
        <v>4</v>
      </c>
      <c r="T164" s="40">
        <v>10.210000000000001</v>
      </c>
      <c r="U164" s="40">
        <v>7.74</v>
      </c>
      <c r="V164" s="40">
        <v>0.78</v>
      </c>
      <c r="W164" s="40">
        <v>5.31</v>
      </c>
      <c r="X164" s="40">
        <v>0.02</v>
      </c>
      <c r="Y164" s="40">
        <v>6</v>
      </c>
      <c r="Z164" s="40">
        <v>3.2</v>
      </c>
      <c r="AA164" s="40">
        <v>10.7</v>
      </c>
      <c r="AB164" s="40">
        <v>0.03</v>
      </c>
      <c r="AC164" s="40">
        <v>0</v>
      </c>
      <c r="AD164" s="40">
        <v>0.01</v>
      </c>
      <c r="AE164" s="40">
        <v>0.01</v>
      </c>
      <c r="AF164" s="40">
        <v>0.06</v>
      </c>
      <c r="AG164" s="40">
        <v>0.02</v>
      </c>
      <c r="AH164" s="7">
        <v>0</v>
      </c>
      <c r="AI164" s="7">
        <v>97.29</v>
      </c>
      <c r="AJ164" s="7">
        <v>73.510000000000005</v>
      </c>
      <c r="AK164" s="7">
        <v>155.76</v>
      </c>
      <c r="AL164" s="7">
        <v>157.16999999999999</v>
      </c>
      <c r="AM164" s="7">
        <v>48.41</v>
      </c>
      <c r="AN164" s="7">
        <v>80.75</v>
      </c>
      <c r="AO164" s="7">
        <v>21.43</v>
      </c>
      <c r="AP164" s="7">
        <v>75.48</v>
      </c>
      <c r="AQ164" s="7">
        <v>108.38</v>
      </c>
      <c r="AR164" s="7">
        <v>101.8</v>
      </c>
      <c r="AS164" s="7">
        <v>178.98</v>
      </c>
      <c r="AT164" s="7">
        <v>67.489999999999995</v>
      </c>
      <c r="AU164" s="7">
        <v>92.68</v>
      </c>
      <c r="AV164" s="7">
        <v>311.14</v>
      </c>
      <c r="AW164" s="7">
        <v>0</v>
      </c>
      <c r="AX164" s="7">
        <v>80.75</v>
      </c>
      <c r="AY164" s="7">
        <v>82.91</v>
      </c>
      <c r="AZ164" s="7">
        <v>65.709999999999994</v>
      </c>
      <c r="BA164" s="7">
        <v>27.82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7">
        <v>0</v>
      </c>
      <c r="BM164" s="7">
        <v>0</v>
      </c>
      <c r="BN164" s="7">
        <v>0</v>
      </c>
      <c r="BO164" s="7">
        <v>0</v>
      </c>
      <c r="BP164" s="7">
        <v>0</v>
      </c>
      <c r="BQ164" s="7">
        <v>0</v>
      </c>
      <c r="BR164" s="7">
        <v>0</v>
      </c>
      <c r="BS164" s="7">
        <v>0</v>
      </c>
      <c r="BT164" s="7">
        <v>0</v>
      </c>
      <c r="BU164" s="7">
        <v>0.01</v>
      </c>
      <c r="BV164" s="7">
        <v>0</v>
      </c>
      <c r="BW164" s="7">
        <v>0</v>
      </c>
      <c r="BX164" s="7">
        <v>0</v>
      </c>
      <c r="BY164" s="7">
        <v>0</v>
      </c>
      <c r="BZ164" s="7">
        <v>7.75</v>
      </c>
      <c r="CA164" s="16"/>
      <c r="CB164" s="16"/>
      <c r="CC164" s="7">
        <v>6.53</v>
      </c>
      <c r="CE164" s="7">
        <v>0.7</v>
      </c>
      <c r="CF164" s="7">
        <v>0.7</v>
      </c>
      <c r="CG164" s="7">
        <v>0.7</v>
      </c>
      <c r="CH164" s="7">
        <v>20</v>
      </c>
      <c r="CI164" s="7">
        <v>8.1999999999999993</v>
      </c>
      <c r="CJ164" s="7">
        <v>14.1</v>
      </c>
      <c r="CK164" s="7">
        <v>0.03</v>
      </c>
      <c r="CL164" s="7">
        <v>0.03</v>
      </c>
      <c r="CM164" s="7">
        <v>0.03</v>
      </c>
      <c r="CN164" s="7">
        <v>0</v>
      </c>
      <c r="CO164" s="7">
        <v>0</v>
      </c>
    </row>
    <row r="165" spans="1:93" s="8" customFormat="1" x14ac:dyDescent="0.25">
      <c r="A165" s="21"/>
      <c r="B165" s="22" t="s">
        <v>115</v>
      </c>
      <c r="C165" s="48">
        <f>SUM(C161:C164)</f>
        <v>280</v>
      </c>
      <c r="D165" s="41">
        <f t="shared" ref="D165:AG165" si="29">SUM(D161:D164)</f>
        <v>23.019999999999996</v>
      </c>
      <c r="E165" s="41">
        <f t="shared" si="29"/>
        <v>7.2</v>
      </c>
      <c r="F165" s="41">
        <f t="shared" si="29"/>
        <v>40.53</v>
      </c>
      <c r="G165" s="48">
        <f t="shared" si="29"/>
        <v>317.66359</v>
      </c>
      <c r="H165" s="41">
        <f t="shared" si="29"/>
        <v>2.31</v>
      </c>
      <c r="I165" s="41">
        <f t="shared" si="29"/>
        <v>2.6</v>
      </c>
      <c r="J165" s="41">
        <f t="shared" si="29"/>
        <v>0</v>
      </c>
      <c r="K165" s="41">
        <f t="shared" si="29"/>
        <v>0</v>
      </c>
      <c r="L165" s="41">
        <f t="shared" si="29"/>
        <v>22.33</v>
      </c>
      <c r="M165" s="41">
        <f t="shared" si="29"/>
        <v>15.77</v>
      </c>
      <c r="N165" s="41">
        <f t="shared" si="29"/>
        <v>2.4299999999999997</v>
      </c>
      <c r="O165" s="41">
        <f t="shared" si="29"/>
        <v>0</v>
      </c>
      <c r="P165" s="41">
        <f t="shared" si="29"/>
        <v>0</v>
      </c>
      <c r="Q165" s="41">
        <f t="shared" si="29"/>
        <v>2.14</v>
      </c>
      <c r="R165" s="41">
        <f t="shared" si="29"/>
        <v>2.4499999999999997</v>
      </c>
      <c r="S165" s="41">
        <f t="shared" si="29"/>
        <v>260.93</v>
      </c>
      <c r="T165" s="41">
        <f t="shared" si="29"/>
        <v>358.7</v>
      </c>
      <c r="U165" s="41">
        <f t="shared" si="29"/>
        <v>130.76</v>
      </c>
      <c r="V165" s="41">
        <f t="shared" si="29"/>
        <v>38.440000000000005</v>
      </c>
      <c r="W165" s="41">
        <f t="shared" si="29"/>
        <v>211.04999999999998</v>
      </c>
      <c r="X165" s="41">
        <f t="shared" si="29"/>
        <v>3.4099999999999997</v>
      </c>
      <c r="Y165" s="41">
        <f t="shared" si="29"/>
        <v>19.3</v>
      </c>
      <c r="Z165" s="41">
        <f t="shared" si="29"/>
        <v>7.8</v>
      </c>
      <c r="AA165" s="41">
        <f t="shared" si="29"/>
        <v>25.58</v>
      </c>
      <c r="AB165" s="41">
        <f t="shared" si="29"/>
        <v>2.4699999999999998</v>
      </c>
      <c r="AC165" s="41">
        <f t="shared" si="29"/>
        <v>0.11</v>
      </c>
      <c r="AD165" s="41">
        <f t="shared" si="29"/>
        <v>0.26</v>
      </c>
      <c r="AE165" s="41">
        <f t="shared" si="29"/>
        <v>0.79</v>
      </c>
      <c r="AF165" s="41">
        <f t="shared" si="29"/>
        <v>4.95</v>
      </c>
      <c r="AG165" s="41">
        <f t="shared" si="29"/>
        <v>3.25</v>
      </c>
      <c r="AH165" s="8">
        <v>0.3</v>
      </c>
      <c r="AI165" s="8">
        <v>1047.72</v>
      </c>
      <c r="AJ165" s="8">
        <v>1023.38</v>
      </c>
      <c r="AK165" s="8">
        <v>1906.78</v>
      </c>
      <c r="AL165" s="8">
        <v>1485.48</v>
      </c>
      <c r="AM165" s="8">
        <v>498.27</v>
      </c>
      <c r="AN165" s="8">
        <v>841.29</v>
      </c>
      <c r="AO165" s="8">
        <v>199.38</v>
      </c>
      <c r="AP165" s="8">
        <v>972.41</v>
      </c>
      <c r="AQ165" s="8">
        <v>574.95000000000005</v>
      </c>
      <c r="AR165" s="8">
        <v>889.46</v>
      </c>
      <c r="AS165" s="8">
        <v>1212.9000000000001</v>
      </c>
      <c r="AT165" s="8">
        <v>593.30999999999995</v>
      </c>
      <c r="AU165" s="8">
        <v>393.84</v>
      </c>
      <c r="AV165" s="8">
        <v>3657.65</v>
      </c>
      <c r="AW165" s="8">
        <v>0.53</v>
      </c>
      <c r="AX165" s="8">
        <v>1992.55</v>
      </c>
      <c r="AY165" s="8">
        <v>903.77</v>
      </c>
      <c r="AZ165" s="8">
        <v>919.69</v>
      </c>
      <c r="BA165" s="8">
        <v>157.06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0.26</v>
      </c>
      <c r="BJ165" s="8">
        <v>0</v>
      </c>
      <c r="BK165" s="8">
        <v>0.16</v>
      </c>
      <c r="BL165" s="8">
        <v>0.01</v>
      </c>
      <c r="BM165" s="8">
        <v>0.03</v>
      </c>
      <c r="BN165" s="8">
        <v>0</v>
      </c>
      <c r="BO165" s="8">
        <v>0</v>
      </c>
      <c r="BP165" s="8">
        <v>0</v>
      </c>
      <c r="BQ165" s="8">
        <v>0.92</v>
      </c>
      <c r="BR165" s="8">
        <v>0</v>
      </c>
      <c r="BS165" s="8">
        <v>0</v>
      </c>
      <c r="BT165" s="8">
        <v>2.31</v>
      </c>
      <c r="BU165" s="8">
        <v>0.01</v>
      </c>
      <c r="BV165" s="8">
        <v>0</v>
      </c>
      <c r="BW165" s="8">
        <v>0</v>
      </c>
      <c r="BX165" s="8">
        <v>0</v>
      </c>
      <c r="BY165" s="8">
        <v>0</v>
      </c>
      <c r="BZ165" s="8">
        <v>212.46</v>
      </c>
      <c r="CA165" s="6"/>
      <c r="CB165" s="6" t="e">
        <f>$G$165/#REF!*100</f>
        <v>#REF!</v>
      </c>
      <c r="CC165" s="8">
        <v>20.43</v>
      </c>
      <c r="CE165" s="8">
        <v>17.489999999999998</v>
      </c>
      <c r="CF165" s="8">
        <v>11.56</v>
      </c>
      <c r="CG165" s="8">
        <v>14.53</v>
      </c>
      <c r="CH165" s="8">
        <v>1110.08</v>
      </c>
      <c r="CI165" s="8">
        <v>683.68</v>
      </c>
      <c r="CJ165" s="8">
        <v>896.88</v>
      </c>
      <c r="CK165" s="8">
        <v>17.68</v>
      </c>
      <c r="CL165" s="8">
        <v>13.05</v>
      </c>
      <c r="CM165" s="8">
        <v>15.53</v>
      </c>
      <c r="CN165" s="8">
        <v>4</v>
      </c>
      <c r="CO165" s="8">
        <v>0.24</v>
      </c>
    </row>
    <row r="166" spans="1:93" s="8" customFormat="1" x14ac:dyDescent="0.25">
      <c r="A166" s="21"/>
      <c r="B166" s="22" t="s">
        <v>116</v>
      </c>
      <c r="C166" s="48">
        <f>C147+C151+C159+C165</f>
        <v>1295</v>
      </c>
      <c r="D166" s="41">
        <f t="shared" ref="D166:AG166" si="30">D147+D151+D159+D165</f>
        <v>54.95</v>
      </c>
      <c r="E166" s="41">
        <f t="shared" si="30"/>
        <v>36.630000000000003</v>
      </c>
      <c r="F166" s="41">
        <f t="shared" si="30"/>
        <v>174.67999999999998</v>
      </c>
      <c r="G166" s="48">
        <f t="shared" si="30"/>
        <v>1236.9411535999998</v>
      </c>
      <c r="H166" s="41">
        <f t="shared" si="30"/>
        <v>12.21</v>
      </c>
      <c r="I166" s="41">
        <f t="shared" si="30"/>
        <v>6.65</v>
      </c>
      <c r="J166" s="41">
        <f t="shared" si="30"/>
        <v>0</v>
      </c>
      <c r="K166" s="41">
        <f t="shared" si="30"/>
        <v>0</v>
      </c>
      <c r="L166" s="41">
        <f t="shared" si="30"/>
        <v>56.739999999999995</v>
      </c>
      <c r="M166" s="41">
        <f t="shared" si="30"/>
        <v>108.14</v>
      </c>
      <c r="N166" s="41">
        <f t="shared" si="30"/>
        <v>9.7899999999999991</v>
      </c>
      <c r="O166" s="41">
        <f t="shared" si="30"/>
        <v>0</v>
      </c>
      <c r="P166" s="41">
        <f t="shared" si="30"/>
        <v>0</v>
      </c>
      <c r="Q166" s="41">
        <f t="shared" si="30"/>
        <v>3.0300000000000002</v>
      </c>
      <c r="R166" s="41">
        <f t="shared" si="30"/>
        <v>9.91</v>
      </c>
      <c r="S166" s="41">
        <f t="shared" si="30"/>
        <v>1438.6299999999999</v>
      </c>
      <c r="T166" s="41">
        <f t="shared" si="30"/>
        <v>1273.3</v>
      </c>
      <c r="U166" s="41">
        <f t="shared" si="30"/>
        <v>366.46000000000004</v>
      </c>
      <c r="V166" s="41">
        <f t="shared" si="30"/>
        <v>154.46</v>
      </c>
      <c r="W166" s="41">
        <f t="shared" si="30"/>
        <v>725.74</v>
      </c>
      <c r="X166" s="41">
        <f t="shared" si="30"/>
        <v>9.67</v>
      </c>
      <c r="Y166" s="41">
        <f t="shared" si="30"/>
        <v>219.3</v>
      </c>
      <c r="Z166" s="41">
        <f t="shared" si="30"/>
        <v>667.5200000000001</v>
      </c>
      <c r="AA166" s="41">
        <f t="shared" si="30"/>
        <v>365.74999999999994</v>
      </c>
      <c r="AB166" s="41">
        <f t="shared" si="30"/>
        <v>8.0300000000000011</v>
      </c>
      <c r="AC166" s="41">
        <f t="shared" si="30"/>
        <v>0.52</v>
      </c>
      <c r="AD166" s="41">
        <f t="shared" si="30"/>
        <v>0.85000000000000009</v>
      </c>
      <c r="AE166" s="41">
        <f t="shared" si="30"/>
        <v>3.2199999999999998</v>
      </c>
      <c r="AF166" s="41">
        <f t="shared" si="30"/>
        <v>14.350000000000001</v>
      </c>
      <c r="AG166" s="41">
        <f t="shared" si="30"/>
        <v>9.23</v>
      </c>
      <c r="AH166" s="8">
        <v>0.3</v>
      </c>
      <c r="AI166" s="8">
        <v>2129.5500000000002</v>
      </c>
      <c r="AJ166" s="8">
        <v>1933.7</v>
      </c>
      <c r="AK166" s="8">
        <v>3469.6</v>
      </c>
      <c r="AL166" s="8">
        <v>2431.33</v>
      </c>
      <c r="AM166" s="8">
        <v>932.06</v>
      </c>
      <c r="AN166" s="8">
        <v>1621.46</v>
      </c>
      <c r="AO166" s="8">
        <v>491.18</v>
      </c>
      <c r="AP166" s="8">
        <v>2027.06</v>
      </c>
      <c r="AQ166" s="8">
        <v>1498</v>
      </c>
      <c r="AR166" s="8">
        <v>2045.43</v>
      </c>
      <c r="AS166" s="8">
        <v>2666.5</v>
      </c>
      <c r="AT166" s="8">
        <v>1061.01</v>
      </c>
      <c r="AU166" s="8">
        <v>1305.28</v>
      </c>
      <c r="AV166" s="8">
        <v>8119.38</v>
      </c>
      <c r="AW166" s="8">
        <v>8.93</v>
      </c>
      <c r="AX166" s="8">
        <v>3307.14</v>
      </c>
      <c r="AY166" s="8">
        <v>2052.98</v>
      </c>
      <c r="AZ166" s="8">
        <v>1596.48</v>
      </c>
      <c r="BA166" s="8">
        <v>614.37</v>
      </c>
      <c r="BB166" s="8">
        <v>0.17</v>
      </c>
      <c r="BC166" s="8">
        <v>0.08</v>
      </c>
      <c r="BD166" s="8">
        <v>0.04</v>
      </c>
      <c r="BE166" s="8">
        <v>0.1</v>
      </c>
      <c r="BF166" s="8">
        <v>0.11</v>
      </c>
      <c r="BG166" s="8">
        <v>0.51</v>
      </c>
      <c r="BH166" s="8">
        <v>0</v>
      </c>
      <c r="BI166" s="8">
        <v>2.54</v>
      </c>
      <c r="BJ166" s="8">
        <v>0</v>
      </c>
      <c r="BK166" s="8">
        <v>0.84</v>
      </c>
      <c r="BL166" s="8">
        <v>0.03</v>
      </c>
      <c r="BM166" s="8">
        <v>0.06</v>
      </c>
      <c r="BN166" s="8">
        <v>0</v>
      </c>
      <c r="BO166" s="8">
        <v>0.1</v>
      </c>
      <c r="BP166" s="8">
        <v>0.16</v>
      </c>
      <c r="BQ166" s="8">
        <v>4.09</v>
      </c>
      <c r="BR166" s="8">
        <v>0</v>
      </c>
      <c r="BS166" s="8">
        <v>0</v>
      </c>
      <c r="BT166" s="8">
        <v>6.91</v>
      </c>
      <c r="BU166" s="8">
        <v>0.06</v>
      </c>
      <c r="BV166" s="8">
        <v>0</v>
      </c>
      <c r="BW166" s="8">
        <v>0</v>
      </c>
      <c r="BX166" s="8">
        <v>0</v>
      </c>
      <c r="BY166" s="8">
        <v>0</v>
      </c>
      <c r="BZ166" s="8">
        <v>1289.8399999999999</v>
      </c>
      <c r="CA166" s="6"/>
      <c r="CB166" s="6"/>
      <c r="CC166" s="8">
        <v>330.39</v>
      </c>
      <c r="CE166" s="8">
        <v>230.26</v>
      </c>
      <c r="CF166" s="8">
        <v>101.85</v>
      </c>
      <c r="CG166" s="8">
        <v>166.05</v>
      </c>
      <c r="CH166" s="8">
        <v>7822.76</v>
      </c>
      <c r="CI166" s="8">
        <v>3751.81</v>
      </c>
      <c r="CJ166" s="8">
        <v>5787.29</v>
      </c>
      <c r="CK166" s="8">
        <v>218.33</v>
      </c>
      <c r="CL166" s="8">
        <v>135.52000000000001</v>
      </c>
      <c r="CM166" s="8">
        <v>177.09</v>
      </c>
      <c r="CN166" s="8">
        <v>22</v>
      </c>
      <c r="CO166" s="8">
        <v>2.1800000000000002</v>
      </c>
    </row>
    <row r="168" spans="1:93" x14ac:dyDescent="0.25">
      <c r="B168" s="27" t="s">
        <v>165</v>
      </c>
    </row>
    <row r="169" spans="1:93" x14ac:dyDescent="0.25">
      <c r="B169" s="28" t="s">
        <v>160</v>
      </c>
    </row>
    <row r="170" spans="1:93" x14ac:dyDescent="0.25">
      <c r="B170" s="12" t="s">
        <v>96</v>
      </c>
    </row>
    <row r="171" spans="1:93" s="19" customFormat="1" x14ac:dyDescent="0.25">
      <c r="A171" s="17" t="str">
        <f>"-"</f>
        <v>-</v>
      </c>
      <c r="B171" s="18" t="s">
        <v>105</v>
      </c>
      <c r="C171" s="46">
        <v>25</v>
      </c>
      <c r="D171" s="39">
        <v>1.52</v>
      </c>
      <c r="E171" s="39">
        <v>0.15</v>
      </c>
      <c r="F171" s="39">
        <v>9.23</v>
      </c>
      <c r="G171" s="46">
        <v>45.038999999999994</v>
      </c>
      <c r="H171" s="39">
        <v>0</v>
      </c>
      <c r="I171" s="39">
        <v>0</v>
      </c>
      <c r="J171" s="39">
        <v>0</v>
      </c>
      <c r="K171" s="39">
        <v>0</v>
      </c>
      <c r="L171" s="39">
        <v>0.28000000000000003</v>
      </c>
      <c r="M171" s="39">
        <v>8.9</v>
      </c>
      <c r="N171" s="39">
        <v>0.05</v>
      </c>
      <c r="O171" s="39">
        <v>0</v>
      </c>
      <c r="P171" s="39">
        <v>0</v>
      </c>
      <c r="Q171" s="39">
        <v>0</v>
      </c>
      <c r="R171" s="39">
        <v>0.45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19">
        <v>0</v>
      </c>
      <c r="AI171" s="19">
        <v>79.819999999999993</v>
      </c>
      <c r="AJ171" s="19">
        <v>83.09</v>
      </c>
      <c r="AK171" s="19">
        <v>127.24</v>
      </c>
      <c r="AL171" s="19">
        <v>42.2</v>
      </c>
      <c r="AM171" s="19">
        <v>25.01</v>
      </c>
      <c r="AN171" s="19">
        <v>50.03</v>
      </c>
      <c r="AO171" s="19">
        <v>18.920000000000002</v>
      </c>
      <c r="AP171" s="19">
        <v>90.48</v>
      </c>
      <c r="AQ171" s="19">
        <v>56.12</v>
      </c>
      <c r="AR171" s="19">
        <v>78.3</v>
      </c>
      <c r="AS171" s="19">
        <v>64.599999999999994</v>
      </c>
      <c r="AT171" s="19">
        <v>33.93</v>
      </c>
      <c r="AU171" s="19">
        <v>60.03</v>
      </c>
      <c r="AV171" s="19">
        <v>501.99</v>
      </c>
      <c r="AW171" s="19">
        <v>0</v>
      </c>
      <c r="AX171" s="19">
        <v>163.56</v>
      </c>
      <c r="AY171" s="19">
        <v>71.12</v>
      </c>
      <c r="AZ171" s="19">
        <v>47.2</v>
      </c>
      <c r="BA171" s="19">
        <v>37.409999999999997</v>
      </c>
      <c r="BB171" s="19">
        <v>0</v>
      </c>
      <c r="BC171" s="19">
        <v>0</v>
      </c>
      <c r="BD171" s="19">
        <v>0</v>
      </c>
      <c r="BE171" s="19">
        <v>0</v>
      </c>
      <c r="BF171" s="19">
        <v>0</v>
      </c>
      <c r="BG171" s="19">
        <v>0</v>
      </c>
      <c r="BH171" s="19">
        <v>0</v>
      </c>
      <c r="BI171" s="19">
        <v>0.02</v>
      </c>
      <c r="BJ171" s="19">
        <v>0</v>
      </c>
      <c r="BK171" s="19">
        <v>0</v>
      </c>
      <c r="BL171" s="19">
        <v>0</v>
      </c>
      <c r="BM171" s="19">
        <v>0</v>
      </c>
      <c r="BN171" s="19">
        <v>0</v>
      </c>
      <c r="BO171" s="19">
        <v>0</v>
      </c>
      <c r="BP171" s="19">
        <v>0</v>
      </c>
      <c r="BQ171" s="19">
        <v>0.02</v>
      </c>
      <c r="BR171" s="19">
        <v>0</v>
      </c>
      <c r="BS171" s="19">
        <v>0</v>
      </c>
      <c r="BT171" s="19">
        <v>7.0000000000000007E-2</v>
      </c>
      <c r="BU171" s="19">
        <v>0</v>
      </c>
      <c r="BV171" s="19">
        <v>0</v>
      </c>
      <c r="BW171" s="19">
        <v>0</v>
      </c>
      <c r="BX171" s="19">
        <v>0</v>
      </c>
      <c r="BY171" s="19">
        <v>0</v>
      </c>
      <c r="BZ171" s="19">
        <v>9.7799999999999994</v>
      </c>
      <c r="CA171" s="20"/>
      <c r="CB171" s="20"/>
      <c r="CC171" s="19">
        <v>0</v>
      </c>
      <c r="CE171" s="19">
        <v>0</v>
      </c>
      <c r="CF171" s="19">
        <v>0</v>
      </c>
      <c r="CG171" s="19">
        <v>0</v>
      </c>
      <c r="CH171" s="19">
        <v>570</v>
      </c>
      <c r="CI171" s="19">
        <v>219.6</v>
      </c>
      <c r="CJ171" s="19">
        <v>394.8</v>
      </c>
      <c r="CK171" s="19">
        <v>4.5599999999999996</v>
      </c>
      <c r="CL171" s="19">
        <v>4.5599999999999996</v>
      </c>
      <c r="CM171" s="19">
        <v>4.5599999999999996</v>
      </c>
      <c r="CN171" s="19">
        <v>0</v>
      </c>
      <c r="CO171" s="19">
        <v>0</v>
      </c>
    </row>
    <row r="172" spans="1:93" s="19" customFormat="1" x14ac:dyDescent="0.25">
      <c r="A172" s="17" t="str">
        <f>"4/13"</f>
        <v>4/13</v>
      </c>
      <c r="B172" s="18" t="s">
        <v>98</v>
      </c>
      <c r="C172" s="46">
        <v>10</v>
      </c>
      <c r="D172" s="39">
        <v>1.5</v>
      </c>
      <c r="E172" s="39">
        <v>2.66</v>
      </c>
      <c r="F172" s="39">
        <v>0</v>
      </c>
      <c r="G172" s="46">
        <v>30.540000000000003</v>
      </c>
      <c r="H172" s="39">
        <v>1.53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0.2</v>
      </c>
      <c r="R172" s="39">
        <v>0.43</v>
      </c>
      <c r="S172" s="39">
        <v>110</v>
      </c>
      <c r="T172" s="39">
        <v>10</v>
      </c>
      <c r="U172" s="39">
        <v>100</v>
      </c>
      <c r="V172" s="39">
        <v>5.5</v>
      </c>
      <c r="W172" s="39">
        <v>60</v>
      </c>
      <c r="X172" s="39">
        <v>7.0000000000000007E-2</v>
      </c>
      <c r="Y172" s="39">
        <v>21</v>
      </c>
      <c r="Z172" s="39">
        <v>17</v>
      </c>
      <c r="AA172" s="39">
        <v>23.8</v>
      </c>
      <c r="AB172" s="39">
        <v>0.04</v>
      </c>
      <c r="AC172" s="39">
        <v>0</v>
      </c>
      <c r="AD172" s="39">
        <v>0.04</v>
      </c>
      <c r="AE172" s="39">
        <v>0.02</v>
      </c>
      <c r="AF172" s="39">
        <v>0.68</v>
      </c>
      <c r="AG172" s="39">
        <v>7.0000000000000007E-2</v>
      </c>
      <c r="AH172" s="19">
        <v>0</v>
      </c>
      <c r="AI172" s="19">
        <v>157</v>
      </c>
      <c r="AJ172" s="19">
        <v>117</v>
      </c>
      <c r="AK172" s="19">
        <v>230</v>
      </c>
      <c r="AL172" s="19">
        <v>158</v>
      </c>
      <c r="AM172" s="19">
        <v>56</v>
      </c>
      <c r="AN172" s="19">
        <v>95</v>
      </c>
      <c r="AO172" s="19">
        <v>70</v>
      </c>
      <c r="AP172" s="19">
        <v>134</v>
      </c>
      <c r="AQ172" s="19">
        <v>76</v>
      </c>
      <c r="AR172" s="19">
        <v>87</v>
      </c>
      <c r="AS172" s="19">
        <v>156</v>
      </c>
      <c r="AT172" s="19">
        <v>70</v>
      </c>
      <c r="AU172" s="19">
        <v>51</v>
      </c>
      <c r="AV172" s="19">
        <v>517</v>
      </c>
      <c r="AW172" s="19">
        <v>0</v>
      </c>
      <c r="AX172" s="19">
        <v>273</v>
      </c>
      <c r="AY172" s="19">
        <v>129</v>
      </c>
      <c r="AZ172" s="19">
        <v>139</v>
      </c>
      <c r="BA172" s="19">
        <v>21.5</v>
      </c>
      <c r="BB172" s="19">
        <v>0</v>
      </c>
      <c r="BC172" s="19">
        <v>0.01</v>
      </c>
      <c r="BD172" s="19">
        <v>0.04</v>
      </c>
      <c r="BE172" s="19">
        <v>0.11</v>
      </c>
      <c r="BF172" s="19">
        <v>0.13</v>
      </c>
      <c r="BG172" s="19">
        <v>0.33</v>
      </c>
      <c r="BH172" s="19">
        <v>0.04</v>
      </c>
      <c r="BI172" s="19">
        <v>0.7</v>
      </c>
      <c r="BJ172" s="19">
        <v>0.01</v>
      </c>
      <c r="BK172" s="19">
        <v>0.16</v>
      </c>
      <c r="BL172" s="19">
        <v>0.01</v>
      </c>
      <c r="BM172" s="19">
        <v>0</v>
      </c>
      <c r="BN172" s="19">
        <v>0</v>
      </c>
      <c r="BO172" s="19">
        <v>0.05</v>
      </c>
      <c r="BP172" s="19">
        <v>7.0000000000000007E-2</v>
      </c>
      <c r="BQ172" s="19">
        <v>0.52</v>
      </c>
      <c r="BR172" s="19">
        <v>0</v>
      </c>
      <c r="BS172" s="19">
        <v>0</v>
      </c>
      <c r="BT172" s="19">
        <v>7.0000000000000007E-2</v>
      </c>
      <c r="BU172" s="19">
        <v>0</v>
      </c>
      <c r="BV172" s="19">
        <v>0</v>
      </c>
      <c r="BW172" s="19">
        <v>0</v>
      </c>
      <c r="BX172" s="19">
        <v>0</v>
      </c>
      <c r="BY172" s="19">
        <v>0</v>
      </c>
      <c r="BZ172" s="19">
        <v>4.08</v>
      </c>
      <c r="CA172" s="20"/>
      <c r="CB172" s="20"/>
      <c r="CC172" s="19">
        <v>23.83</v>
      </c>
      <c r="CE172" s="19">
        <v>0</v>
      </c>
      <c r="CF172" s="19">
        <v>0</v>
      </c>
      <c r="CG172" s="19">
        <v>0</v>
      </c>
      <c r="CH172" s="19">
        <v>250</v>
      </c>
      <c r="CI172" s="19">
        <v>185</v>
      </c>
      <c r="CJ172" s="19">
        <v>217.5</v>
      </c>
      <c r="CK172" s="19">
        <v>0.77</v>
      </c>
      <c r="CL172" s="19">
        <v>0.49</v>
      </c>
      <c r="CM172" s="19">
        <v>0.63</v>
      </c>
      <c r="CN172" s="19">
        <v>0</v>
      </c>
      <c r="CO172" s="19">
        <v>0</v>
      </c>
    </row>
    <row r="173" spans="1:93" s="19" customFormat="1" x14ac:dyDescent="0.25">
      <c r="A173" s="17" t="str">
        <f>"36/10"</f>
        <v>36/10</v>
      </c>
      <c r="B173" s="18" t="s">
        <v>151</v>
      </c>
      <c r="C173" s="46">
        <v>150</v>
      </c>
      <c r="D173" s="39">
        <v>2.8</v>
      </c>
      <c r="E173" s="39">
        <v>1.97</v>
      </c>
      <c r="F173" s="39">
        <v>11.28</v>
      </c>
      <c r="G173" s="46">
        <v>70.732613018181823</v>
      </c>
      <c r="H173" s="39">
        <v>1.55</v>
      </c>
      <c r="I173" s="39">
        <v>0</v>
      </c>
      <c r="J173" s="39">
        <v>0</v>
      </c>
      <c r="K173" s="39">
        <v>0</v>
      </c>
      <c r="L173" s="39">
        <v>10.07</v>
      </c>
      <c r="M173" s="39">
        <v>0.23</v>
      </c>
      <c r="N173" s="39">
        <v>0.98</v>
      </c>
      <c r="O173" s="39">
        <v>0</v>
      </c>
      <c r="P173" s="39">
        <v>0</v>
      </c>
      <c r="Q173" s="39">
        <v>0.19</v>
      </c>
      <c r="R173" s="39">
        <v>0.72</v>
      </c>
      <c r="S173" s="39">
        <v>37.97</v>
      </c>
      <c r="T173" s="39">
        <v>137.12</v>
      </c>
      <c r="U173" s="39">
        <v>82.84</v>
      </c>
      <c r="V173" s="39">
        <v>20.43</v>
      </c>
      <c r="W173" s="39">
        <v>76.13</v>
      </c>
      <c r="X173" s="39">
        <v>0.67</v>
      </c>
      <c r="Y173" s="39">
        <v>9</v>
      </c>
      <c r="Z173" s="39">
        <v>6.49</v>
      </c>
      <c r="AA173" s="39">
        <v>16.59</v>
      </c>
      <c r="AB173" s="39">
        <v>0.01</v>
      </c>
      <c r="AC173" s="39">
        <v>0.02</v>
      </c>
      <c r="AD173" s="39">
        <v>0.09</v>
      </c>
      <c r="AE173" s="39">
        <v>0.1</v>
      </c>
      <c r="AF173" s="39">
        <v>0.81</v>
      </c>
      <c r="AG173" s="39">
        <v>0.39</v>
      </c>
      <c r="AH173" s="19">
        <v>0</v>
      </c>
      <c r="AI173" s="19">
        <v>0</v>
      </c>
      <c r="AJ173" s="19">
        <v>0</v>
      </c>
      <c r="AK173" s="19">
        <v>0</v>
      </c>
      <c r="AL173" s="19">
        <v>0</v>
      </c>
      <c r="AM173" s="19">
        <v>0</v>
      </c>
      <c r="AN173" s="19">
        <v>0</v>
      </c>
      <c r="AO173" s="19">
        <v>0</v>
      </c>
      <c r="AP173" s="19">
        <v>0</v>
      </c>
      <c r="AQ173" s="19">
        <v>0</v>
      </c>
      <c r="AR173" s="19">
        <v>0</v>
      </c>
      <c r="AS173" s="19">
        <v>0</v>
      </c>
      <c r="AT173" s="19">
        <v>0</v>
      </c>
      <c r="AU173" s="19">
        <v>0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19">
        <v>0</v>
      </c>
      <c r="BF173" s="19">
        <v>0</v>
      </c>
      <c r="BG173" s="19">
        <v>0</v>
      </c>
      <c r="BH173" s="19">
        <v>0</v>
      </c>
      <c r="BI173" s="19">
        <v>0</v>
      </c>
      <c r="BJ173" s="19">
        <v>0</v>
      </c>
      <c r="BK173" s="19">
        <v>0</v>
      </c>
      <c r="BL173" s="19">
        <v>0</v>
      </c>
      <c r="BM173" s="19">
        <v>0</v>
      </c>
      <c r="BN173" s="19">
        <v>0</v>
      </c>
      <c r="BO173" s="19">
        <v>0</v>
      </c>
      <c r="BP173" s="19">
        <v>0</v>
      </c>
      <c r="BQ173" s="19">
        <v>0</v>
      </c>
      <c r="BR173" s="19">
        <v>0</v>
      </c>
      <c r="BS173" s="19">
        <v>0</v>
      </c>
      <c r="BT173" s="19">
        <v>0</v>
      </c>
      <c r="BU173" s="19">
        <v>0</v>
      </c>
      <c r="BV173" s="19">
        <v>0</v>
      </c>
      <c r="BW173" s="19">
        <v>0</v>
      </c>
      <c r="BX173" s="19">
        <v>0</v>
      </c>
      <c r="BY173" s="19">
        <v>0</v>
      </c>
      <c r="BZ173" s="19">
        <v>149.41</v>
      </c>
      <c r="CA173" s="20"/>
      <c r="CB173" s="20"/>
      <c r="CC173" s="19">
        <v>10.08</v>
      </c>
      <c r="CE173" s="19">
        <v>10.25</v>
      </c>
      <c r="CF173" s="19">
        <v>3.95</v>
      </c>
      <c r="CG173" s="19">
        <v>7.1</v>
      </c>
      <c r="CH173" s="19">
        <v>792</v>
      </c>
      <c r="CI173" s="19">
        <v>288.18</v>
      </c>
      <c r="CJ173" s="19">
        <v>540.09</v>
      </c>
      <c r="CK173" s="19">
        <v>34.53</v>
      </c>
      <c r="CL173" s="19">
        <v>16.62</v>
      </c>
      <c r="CM173" s="19">
        <v>25.58</v>
      </c>
      <c r="CN173" s="19">
        <v>7.5</v>
      </c>
      <c r="CO173" s="19">
        <v>0</v>
      </c>
    </row>
    <row r="174" spans="1:93" s="7" customFormat="1" ht="31.5" x14ac:dyDescent="0.25">
      <c r="A174" s="14" t="str">
        <f>"5/4"</f>
        <v>5/4</v>
      </c>
      <c r="B174" s="15" t="s">
        <v>128</v>
      </c>
      <c r="C174" s="47">
        <v>150</v>
      </c>
      <c r="D174" s="40">
        <v>3.98</v>
      </c>
      <c r="E174" s="40">
        <v>3.45</v>
      </c>
      <c r="F174" s="40">
        <v>22.16</v>
      </c>
      <c r="G174" s="47">
        <v>134.387619</v>
      </c>
      <c r="H174" s="40">
        <v>2.48</v>
      </c>
      <c r="I174" s="40">
        <v>7.0000000000000007E-2</v>
      </c>
      <c r="J174" s="40">
        <v>0</v>
      </c>
      <c r="K174" s="40">
        <v>0</v>
      </c>
      <c r="L174" s="40">
        <v>6.41</v>
      </c>
      <c r="M174" s="40">
        <v>14.96</v>
      </c>
      <c r="N174" s="40">
        <v>0.79</v>
      </c>
      <c r="O174" s="40">
        <v>0</v>
      </c>
      <c r="P174" s="40">
        <v>0</v>
      </c>
      <c r="Q174" s="40">
        <v>0.06</v>
      </c>
      <c r="R174" s="40">
        <v>0.96</v>
      </c>
      <c r="S174" s="40">
        <v>176.37</v>
      </c>
      <c r="T174" s="40">
        <v>105.46</v>
      </c>
      <c r="U174" s="40">
        <v>69.53</v>
      </c>
      <c r="V174" s="40">
        <v>11.14</v>
      </c>
      <c r="W174" s="40">
        <v>65.760000000000005</v>
      </c>
      <c r="X174" s="40">
        <v>0.28999999999999998</v>
      </c>
      <c r="Y174" s="40">
        <v>14.4</v>
      </c>
      <c r="Z174" s="40">
        <v>12</v>
      </c>
      <c r="AA174" s="40">
        <v>26.7</v>
      </c>
      <c r="AB174" s="40">
        <v>0.39</v>
      </c>
      <c r="AC174" s="40">
        <v>0.04</v>
      </c>
      <c r="AD174" s="40">
        <v>0.08</v>
      </c>
      <c r="AE174" s="40">
        <v>0.28000000000000003</v>
      </c>
      <c r="AF174" s="40">
        <v>1.21</v>
      </c>
      <c r="AG174" s="40">
        <v>0.31</v>
      </c>
      <c r="AH174" s="7">
        <v>0</v>
      </c>
      <c r="AI174" s="7">
        <v>111.73</v>
      </c>
      <c r="AJ174" s="7">
        <v>102.68</v>
      </c>
      <c r="AK174" s="7">
        <v>184.88</v>
      </c>
      <c r="AL174" s="7">
        <v>58.8</v>
      </c>
      <c r="AM174" s="7">
        <v>35.450000000000003</v>
      </c>
      <c r="AN174" s="7">
        <v>72.39</v>
      </c>
      <c r="AO174" s="7">
        <v>26.03</v>
      </c>
      <c r="AP174" s="7">
        <v>123.01</v>
      </c>
      <c r="AQ174" s="7">
        <v>77.72</v>
      </c>
      <c r="AR174" s="7">
        <v>106.77</v>
      </c>
      <c r="AS174" s="7">
        <v>87.34</v>
      </c>
      <c r="AT174" s="7">
        <v>48.36</v>
      </c>
      <c r="AU174" s="7">
        <v>83.02</v>
      </c>
      <c r="AV174" s="7">
        <v>725.92</v>
      </c>
      <c r="AW174" s="7">
        <v>0</v>
      </c>
      <c r="AX174" s="7">
        <v>235.98</v>
      </c>
      <c r="AY174" s="7">
        <v>121.09</v>
      </c>
      <c r="AZ174" s="7">
        <v>62.1</v>
      </c>
      <c r="BA174" s="7">
        <v>49.91</v>
      </c>
      <c r="BB174" s="7">
        <v>7.0000000000000007E-2</v>
      </c>
      <c r="BC174" s="7">
        <v>0.03</v>
      </c>
      <c r="BD174" s="7">
        <v>0.02</v>
      </c>
      <c r="BE174" s="7">
        <v>0.04</v>
      </c>
      <c r="BF174" s="7">
        <v>0.05</v>
      </c>
      <c r="BG174" s="7">
        <v>0.21</v>
      </c>
      <c r="BH174" s="7">
        <v>0</v>
      </c>
      <c r="BI174" s="7">
        <v>0.57999999999999996</v>
      </c>
      <c r="BJ174" s="7">
        <v>0</v>
      </c>
      <c r="BK174" s="7">
        <v>0.18</v>
      </c>
      <c r="BL174" s="7">
        <v>0</v>
      </c>
      <c r="BM174" s="7">
        <v>0</v>
      </c>
      <c r="BN174" s="7">
        <v>0</v>
      </c>
      <c r="BO174" s="7">
        <v>0.04</v>
      </c>
      <c r="BP174" s="7">
        <v>0.06</v>
      </c>
      <c r="BQ174" s="7">
        <v>0.48</v>
      </c>
      <c r="BR174" s="7">
        <v>0</v>
      </c>
      <c r="BS174" s="7">
        <v>0</v>
      </c>
      <c r="BT174" s="7">
        <v>0.03</v>
      </c>
      <c r="BU174" s="7">
        <v>0</v>
      </c>
      <c r="BV174" s="7">
        <v>0</v>
      </c>
      <c r="BW174" s="7">
        <v>0</v>
      </c>
      <c r="BX174" s="7">
        <v>0</v>
      </c>
      <c r="BY174" s="7">
        <v>0</v>
      </c>
      <c r="BZ174" s="7">
        <v>135.51</v>
      </c>
      <c r="CA174" s="16"/>
      <c r="CB174" s="16"/>
      <c r="CC174" s="7">
        <v>16.399999999999999</v>
      </c>
      <c r="CE174" s="7">
        <v>33.380000000000003</v>
      </c>
      <c r="CF174" s="7">
        <v>14.46</v>
      </c>
      <c r="CG174" s="7">
        <v>23.92</v>
      </c>
      <c r="CH174" s="7">
        <v>1875.37</v>
      </c>
      <c r="CI174" s="7">
        <v>844.23</v>
      </c>
      <c r="CJ174" s="7">
        <v>1359.8</v>
      </c>
      <c r="CK174" s="7">
        <v>43.77</v>
      </c>
      <c r="CL174" s="7">
        <v>22.87</v>
      </c>
      <c r="CM174" s="7">
        <v>33.32</v>
      </c>
      <c r="CN174" s="7">
        <v>3.75</v>
      </c>
      <c r="CO174" s="7">
        <v>0.38</v>
      </c>
    </row>
    <row r="175" spans="1:93" s="8" customFormat="1" x14ac:dyDescent="0.25">
      <c r="A175" s="21"/>
      <c r="B175" s="22" t="s">
        <v>101</v>
      </c>
      <c r="C175" s="48">
        <f>SUM(C171:C174)</f>
        <v>335</v>
      </c>
      <c r="D175" s="41">
        <f t="shared" ref="D175:AG175" si="31">SUM(D171:D174)</f>
        <v>9.8000000000000007</v>
      </c>
      <c r="E175" s="41">
        <f t="shared" si="31"/>
        <v>8.23</v>
      </c>
      <c r="F175" s="41">
        <f t="shared" si="31"/>
        <v>42.67</v>
      </c>
      <c r="G175" s="48">
        <f t="shared" si="31"/>
        <v>280.69923201818182</v>
      </c>
      <c r="H175" s="41">
        <f t="shared" si="31"/>
        <v>5.5600000000000005</v>
      </c>
      <c r="I175" s="41">
        <f t="shared" si="31"/>
        <v>7.0000000000000007E-2</v>
      </c>
      <c r="J175" s="41">
        <f t="shared" si="31"/>
        <v>0</v>
      </c>
      <c r="K175" s="41">
        <f t="shared" si="31"/>
        <v>0</v>
      </c>
      <c r="L175" s="41">
        <f t="shared" si="31"/>
        <v>16.759999999999998</v>
      </c>
      <c r="M175" s="41">
        <f t="shared" si="31"/>
        <v>24.090000000000003</v>
      </c>
      <c r="N175" s="41">
        <f t="shared" si="31"/>
        <v>1.82</v>
      </c>
      <c r="O175" s="41">
        <f t="shared" si="31"/>
        <v>0</v>
      </c>
      <c r="P175" s="41">
        <f t="shared" si="31"/>
        <v>0</v>
      </c>
      <c r="Q175" s="41">
        <f t="shared" si="31"/>
        <v>0.45</v>
      </c>
      <c r="R175" s="41">
        <f t="shared" si="31"/>
        <v>2.56</v>
      </c>
      <c r="S175" s="41">
        <f t="shared" si="31"/>
        <v>324.34000000000003</v>
      </c>
      <c r="T175" s="41">
        <f t="shared" si="31"/>
        <v>252.57999999999998</v>
      </c>
      <c r="U175" s="41">
        <f t="shared" si="31"/>
        <v>252.37</v>
      </c>
      <c r="V175" s="41">
        <f t="shared" si="31"/>
        <v>37.07</v>
      </c>
      <c r="W175" s="41">
        <f t="shared" si="31"/>
        <v>201.89</v>
      </c>
      <c r="X175" s="41">
        <f t="shared" si="31"/>
        <v>1.03</v>
      </c>
      <c r="Y175" s="41">
        <f t="shared" si="31"/>
        <v>44.4</v>
      </c>
      <c r="Z175" s="41">
        <f t="shared" si="31"/>
        <v>35.49</v>
      </c>
      <c r="AA175" s="41">
        <f t="shared" si="31"/>
        <v>67.09</v>
      </c>
      <c r="AB175" s="41">
        <f t="shared" si="31"/>
        <v>0.44</v>
      </c>
      <c r="AC175" s="41">
        <f t="shared" si="31"/>
        <v>0.06</v>
      </c>
      <c r="AD175" s="41">
        <f t="shared" si="31"/>
        <v>0.21000000000000002</v>
      </c>
      <c r="AE175" s="41">
        <f t="shared" si="31"/>
        <v>0.4</v>
      </c>
      <c r="AF175" s="41">
        <f t="shared" si="31"/>
        <v>2.7</v>
      </c>
      <c r="AG175" s="41">
        <f t="shared" si="31"/>
        <v>0.77</v>
      </c>
      <c r="AH175" s="8">
        <v>0</v>
      </c>
      <c r="AI175" s="8">
        <v>348.55</v>
      </c>
      <c r="AJ175" s="8">
        <v>302.76</v>
      </c>
      <c r="AK175" s="8">
        <v>542.12</v>
      </c>
      <c r="AL175" s="8">
        <v>258.99</v>
      </c>
      <c r="AM175" s="8">
        <v>116.46</v>
      </c>
      <c r="AN175" s="8">
        <v>217.41</v>
      </c>
      <c r="AO175" s="8">
        <v>114.95</v>
      </c>
      <c r="AP175" s="8">
        <v>347.49</v>
      </c>
      <c r="AQ175" s="8">
        <v>209.83</v>
      </c>
      <c r="AR175" s="8">
        <v>272.07</v>
      </c>
      <c r="AS175" s="8">
        <v>307.93</v>
      </c>
      <c r="AT175" s="8">
        <v>152.29</v>
      </c>
      <c r="AU175" s="8">
        <v>194.05</v>
      </c>
      <c r="AV175" s="8">
        <v>1744.91</v>
      </c>
      <c r="AW175" s="8">
        <v>0</v>
      </c>
      <c r="AX175" s="8">
        <v>672.54</v>
      </c>
      <c r="AY175" s="8">
        <v>321.20999999999998</v>
      </c>
      <c r="AZ175" s="8">
        <v>248.29</v>
      </c>
      <c r="BA175" s="8">
        <v>108.82</v>
      </c>
      <c r="BB175" s="8">
        <v>7.0000000000000007E-2</v>
      </c>
      <c r="BC175" s="8">
        <v>0.04</v>
      </c>
      <c r="BD175" s="8">
        <v>0.06</v>
      </c>
      <c r="BE175" s="8">
        <v>0.15</v>
      </c>
      <c r="BF175" s="8">
        <v>0.17</v>
      </c>
      <c r="BG175" s="8">
        <v>0.54</v>
      </c>
      <c r="BH175" s="8">
        <v>0.04</v>
      </c>
      <c r="BI175" s="8">
        <v>1.3</v>
      </c>
      <c r="BJ175" s="8">
        <v>0.01</v>
      </c>
      <c r="BK175" s="8">
        <v>0.34</v>
      </c>
      <c r="BL175" s="8">
        <v>0.01</v>
      </c>
      <c r="BM175" s="8">
        <v>0</v>
      </c>
      <c r="BN175" s="8">
        <v>0</v>
      </c>
      <c r="BO175" s="8">
        <v>0.09</v>
      </c>
      <c r="BP175" s="8">
        <v>0.13</v>
      </c>
      <c r="BQ175" s="8">
        <v>1.01</v>
      </c>
      <c r="BR175" s="8">
        <v>0</v>
      </c>
      <c r="BS175" s="8">
        <v>0</v>
      </c>
      <c r="BT175" s="8">
        <v>0.17</v>
      </c>
      <c r="BU175" s="8">
        <v>0.01</v>
      </c>
      <c r="BV175" s="8">
        <v>0</v>
      </c>
      <c r="BW175" s="8">
        <v>0</v>
      </c>
      <c r="BX175" s="8">
        <v>0</v>
      </c>
      <c r="BY175" s="8">
        <v>0</v>
      </c>
      <c r="BZ175" s="8">
        <v>298.77999999999997</v>
      </c>
      <c r="CA175" s="6"/>
      <c r="CB175" s="6" t="e">
        <f>$G$175/#REF!*100</f>
        <v>#REF!</v>
      </c>
      <c r="CC175" s="8">
        <v>50.31</v>
      </c>
      <c r="CE175" s="8">
        <v>43.63</v>
      </c>
      <c r="CF175" s="8">
        <v>18.41</v>
      </c>
      <c r="CG175" s="8">
        <v>31.02</v>
      </c>
      <c r="CH175" s="8">
        <v>3487.37</v>
      </c>
      <c r="CI175" s="8">
        <v>1537.01</v>
      </c>
      <c r="CJ175" s="8">
        <v>2512.19</v>
      </c>
      <c r="CK175" s="8">
        <v>83.63</v>
      </c>
      <c r="CL175" s="8">
        <v>44.54</v>
      </c>
      <c r="CM175" s="8">
        <v>64.08</v>
      </c>
      <c r="CN175" s="8">
        <v>11.25</v>
      </c>
      <c r="CO175" s="8">
        <v>0.38</v>
      </c>
    </row>
    <row r="176" spans="1:93" x14ac:dyDescent="0.25">
      <c r="B176" s="12" t="s">
        <v>102</v>
      </c>
    </row>
    <row r="177" spans="1:93" s="7" customFormat="1" x14ac:dyDescent="0.25">
      <c r="A177" s="14" t="str">
        <f>"-"</f>
        <v>-</v>
      </c>
      <c r="B177" s="53" t="s">
        <v>185</v>
      </c>
      <c r="C177" s="47">
        <v>100</v>
      </c>
      <c r="D177" s="40">
        <v>0.4</v>
      </c>
      <c r="E177" s="40">
        <v>0.4</v>
      </c>
      <c r="F177" s="40">
        <v>11.6</v>
      </c>
      <c r="G177" s="47">
        <v>50.480000000000004</v>
      </c>
      <c r="H177" s="40">
        <v>0.1</v>
      </c>
      <c r="I177" s="40">
        <v>0</v>
      </c>
      <c r="J177" s="40">
        <v>0</v>
      </c>
      <c r="K177" s="40">
        <v>0</v>
      </c>
      <c r="L177" s="40">
        <v>10</v>
      </c>
      <c r="M177" s="40">
        <v>0.8</v>
      </c>
      <c r="N177" s="40">
        <v>0.8</v>
      </c>
      <c r="O177" s="40">
        <v>0</v>
      </c>
      <c r="P177" s="40">
        <v>0</v>
      </c>
      <c r="Q177" s="40">
        <v>0.8</v>
      </c>
      <c r="R177" s="40">
        <v>0.5</v>
      </c>
      <c r="S177" s="40">
        <v>26</v>
      </c>
      <c r="T177" s="40">
        <v>278</v>
      </c>
      <c r="U177" s="40">
        <v>16</v>
      </c>
      <c r="V177" s="40">
        <v>9</v>
      </c>
      <c r="W177" s="40">
        <v>11</v>
      </c>
      <c r="X177" s="40">
        <v>2.2000000000000002</v>
      </c>
      <c r="Y177" s="40">
        <v>0</v>
      </c>
      <c r="Z177" s="40">
        <v>30</v>
      </c>
      <c r="AA177" s="40">
        <v>5</v>
      </c>
      <c r="AB177" s="40">
        <v>0.2</v>
      </c>
      <c r="AC177" s="40">
        <v>0.03</v>
      </c>
      <c r="AD177" s="40">
        <v>0.02</v>
      </c>
      <c r="AE177" s="40">
        <v>0.3</v>
      </c>
      <c r="AF177" s="40">
        <v>0.4</v>
      </c>
      <c r="AG177" s="40">
        <v>10</v>
      </c>
      <c r="AH177" s="7">
        <v>0</v>
      </c>
      <c r="AI177" s="7">
        <v>12</v>
      </c>
      <c r="AJ177" s="7">
        <v>13</v>
      </c>
      <c r="AK177" s="7">
        <v>19</v>
      </c>
      <c r="AL177" s="7">
        <v>18</v>
      </c>
      <c r="AM177" s="7">
        <v>3</v>
      </c>
      <c r="AN177" s="7">
        <v>11</v>
      </c>
      <c r="AO177" s="7">
        <v>3</v>
      </c>
      <c r="AP177" s="7">
        <v>9</v>
      </c>
      <c r="AQ177" s="7">
        <v>17</v>
      </c>
      <c r="AR177" s="7">
        <v>10</v>
      </c>
      <c r="AS177" s="7">
        <v>78</v>
      </c>
      <c r="AT177" s="7">
        <v>7</v>
      </c>
      <c r="AU177" s="7">
        <v>14</v>
      </c>
      <c r="AV177" s="7">
        <v>42</v>
      </c>
      <c r="AW177" s="7">
        <v>0</v>
      </c>
      <c r="AX177" s="7">
        <v>13</v>
      </c>
      <c r="AY177" s="7">
        <v>16</v>
      </c>
      <c r="AZ177" s="7">
        <v>6</v>
      </c>
      <c r="BA177" s="7">
        <v>5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0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86.3</v>
      </c>
      <c r="CA177" s="16"/>
      <c r="CB177" s="16"/>
      <c r="CC177" s="7">
        <v>5</v>
      </c>
      <c r="CE177" s="7">
        <v>2</v>
      </c>
      <c r="CF177" s="7">
        <v>2</v>
      </c>
      <c r="CG177" s="7">
        <v>2</v>
      </c>
      <c r="CH177" s="7">
        <v>150</v>
      </c>
      <c r="CI177" s="7">
        <v>150</v>
      </c>
      <c r="CJ177" s="7">
        <v>150</v>
      </c>
      <c r="CK177" s="7">
        <v>0</v>
      </c>
      <c r="CL177" s="7">
        <v>0</v>
      </c>
      <c r="CM177" s="7">
        <v>0</v>
      </c>
      <c r="CN177" s="7">
        <v>0</v>
      </c>
      <c r="CO177" s="7">
        <v>0</v>
      </c>
    </row>
    <row r="178" spans="1:93" s="8" customFormat="1" x14ac:dyDescent="0.25">
      <c r="A178" s="21"/>
      <c r="B178" s="22" t="s">
        <v>103</v>
      </c>
      <c r="C178" s="48">
        <f>SUM(C177)</f>
        <v>100</v>
      </c>
      <c r="D178" s="41">
        <f t="shared" ref="D178:AG178" si="32">SUM(D177)</f>
        <v>0.4</v>
      </c>
      <c r="E178" s="41">
        <f t="shared" si="32"/>
        <v>0.4</v>
      </c>
      <c r="F178" s="41">
        <f t="shared" si="32"/>
        <v>11.6</v>
      </c>
      <c r="G178" s="48">
        <f t="shared" si="32"/>
        <v>50.480000000000004</v>
      </c>
      <c r="H178" s="41">
        <f t="shared" si="32"/>
        <v>0.1</v>
      </c>
      <c r="I178" s="41">
        <f t="shared" si="32"/>
        <v>0</v>
      </c>
      <c r="J178" s="41">
        <f t="shared" si="32"/>
        <v>0</v>
      </c>
      <c r="K178" s="41">
        <f t="shared" si="32"/>
        <v>0</v>
      </c>
      <c r="L178" s="41">
        <f t="shared" si="32"/>
        <v>10</v>
      </c>
      <c r="M178" s="41">
        <f t="shared" si="32"/>
        <v>0.8</v>
      </c>
      <c r="N178" s="41">
        <f t="shared" si="32"/>
        <v>0.8</v>
      </c>
      <c r="O178" s="41">
        <f t="shared" si="32"/>
        <v>0</v>
      </c>
      <c r="P178" s="41">
        <f t="shared" si="32"/>
        <v>0</v>
      </c>
      <c r="Q178" s="41">
        <f t="shared" si="32"/>
        <v>0.8</v>
      </c>
      <c r="R178" s="41">
        <f t="shared" si="32"/>
        <v>0.5</v>
      </c>
      <c r="S178" s="41">
        <f t="shared" si="32"/>
        <v>26</v>
      </c>
      <c r="T178" s="41">
        <f t="shared" si="32"/>
        <v>278</v>
      </c>
      <c r="U178" s="41">
        <f t="shared" si="32"/>
        <v>16</v>
      </c>
      <c r="V178" s="41">
        <f t="shared" si="32"/>
        <v>9</v>
      </c>
      <c r="W178" s="41">
        <f t="shared" si="32"/>
        <v>11</v>
      </c>
      <c r="X178" s="41">
        <f t="shared" si="32"/>
        <v>2.2000000000000002</v>
      </c>
      <c r="Y178" s="41">
        <f t="shared" si="32"/>
        <v>0</v>
      </c>
      <c r="Z178" s="41">
        <f t="shared" si="32"/>
        <v>30</v>
      </c>
      <c r="AA178" s="41">
        <f t="shared" si="32"/>
        <v>5</v>
      </c>
      <c r="AB178" s="41">
        <f t="shared" si="32"/>
        <v>0.2</v>
      </c>
      <c r="AC178" s="41">
        <f t="shared" si="32"/>
        <v>0.03</v>
      </c>
      <c r="AD178" s="41">
        <f t="shared" si="32"/>
        <v>0.02</v>
      </c>
      <c r="AE178" s="41">
        <f t="shared" si="32"/>
        <v>0.3</v>
      </c>
      <c r="AF178" s="41">
        <f t="shared" si="32"/>
        <v>0.4</v>
      </c>
      <c r="AG178" s="41">
        <f t="shared" si="32"/>
        <v>10</v>
      </c>
      <c r="AH178" s="8">
        <v>0</v>
      </c>
      <c r="AI178" s="8">
        <v>12</v>
      </c>
      <c r="AJ178" s="8">
        <v>13</v>
      </c>
      <c r="AK178" s="8">
        <v>19</v>
      </c>
      <c r="AL178" s="8">
        <v>18</v>
      </c>
      <c r="AM178" s="8">
        <v>3</v>
      </c>
      <c r="AN178" s="8">
        <v>11</v>
      </c>
      <c r="AO178" s="8">
        <v>3</v>
      </c>
      <c r="AP178" s="8">
        <v>9</v>
      </c>
      <c r="AQ178" s="8">
        <v>17</v>
      </c>
      <c r="AR178" s="8">
        <v>10</v>
      </c>
      <c r="AS178" s="8">
        <v>78</v>
      </c>
      <c r="AT178" s="8">
        <v>7</v>
      </c>
      <c r="AU178" s="8">
        <v>14</v>
      </c>
      <c r="AV178" s="8">
        <v>42</v>
      </c>
      <c r="AW178" s="8">
        <v>0</v>
      </c>
      <c r="AX178" s="8">
        <v>13</v>
      </c>
      <c r="AY178" s="8">
        <v>16</v>
      </c>
      <c r="AZ178" s="8">
        <v>6</v>
      </c>
      <c r="BA178" s="8">
        <v>5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  <c r="BS178" s="8">
        <v>0</v>
      </c>
      <c r="BT178" s="8">
        <v>0</v>
      </c>
      <c r="BU178" s="8">
        <v>0</v>
      </c>
      <c r="BV178" s="8">
        <v>0</v>
      </c>
      <c r="BW178" s="8">
        <v>0</v>
      </c>
      <c r="BX178" s="8">
        <v>0</v>
      </c>
      <c r="BY178" s="8">
        <v>0</v>
      </c>
      <c r="BZ178" s="8">
        <v>86.3</v>
      </c>
      <c r="CA178" s="6"/>
      <c r="CB178" s="6" t="e">
        <f>$G$178/#REF!*100</f>
        <v>#REF!</v>
      </c>
      <c r="CC178" s="8">
        <v>5</v>
      </c>
      <c r="CE178" s="8">
        <v>2</v>
      </c>
      <c r="CF178" s="8">
        <v>2</v>
      </c>
      <c r="CG178" s="8">
        <v>2</v>
      </c>
      <c r="CH178" s="8">
        <v>150</v>
      </c>
      <c r="CI178" s="8">
        <v>150</v>
      </c>
      <c r="CJ178" s="8">
        <v>150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</row>
    <row r="179" spans="1:93" x14ac:dyDescent="0.25">
      <c r="B179" s="12" t="s">
        <v>104</v>
      </c>
    </row>
    <row r="180" spans="1:93" s="19" customFormat="1" x14ac:dyDescent="0.25">
      <c r="A180" s="17" t="str">
        <f>"-"</f>
        <v>-</v>
      </c>
      <c r="B180" s="18" t="s">
        <v>105</v>
      </c>
      <c r="C180" s="46">
        <v>20</v>
      </c>
      <c r="D180" s="39">
        <v>1.22</v>
      </c>
      <c r="E180" s="39">
        <v>0.12</v>
      </c>
      <c r="F180" s="39">
        <v>7.38</v>
      </c>
      <c r="G180" s="46">
        <v>36.031199999999998</v>
      </c>
      <c r="H180" s="39">
        <v>0</v>
      </c>
      <c r="I180" s="39">
        <v>0</v>
      </c>
      <c r="J180" s="39">
        <v>0</v>
      </c>
      <c r="K180" s="39">
        <v>0</v>
      </c>
      <c r="L180" s="39">
        <v>0.22</v>
      </c>
      <c r="M180" s="39">
        <v>7.12</v>
      </c>
      <c r="N180" s="39">
        <v>0.04</v>
      </c>
      <c r="O180" s="39">
        <v>0</v>
      </c>
      <c r="P180" s="39">
        <v>0</v>
      </c>
      <c r="Q180" s="39">
        <v>0</v>
      </c>
      <c r="R180" s="39">
        <v>0.36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19">
        <v>0</v>
      </c>
      <c r="AI180" s="19">
        <v>63.86</v>
      </c>
      <c r="AJ180" s="19">
        <v>66.47</v>
      </c>
      <c r="AK180" s="19">
        <v>101.79</v>
      </c>
      <c r="AL180" s="19">
        <v>33.76</v>
      </c>
      <c r="AM180" s="19">
        <v>20.010000000000002</v>
      </c>
      <c r="AN180" s="19">
        <v>40.020000000000003</v>
      </c>
      <c r="AO180" s="19">
        <v>15.14</v>
      </c>
      <c r="AP180" s="19">
        <v>72.38</v>
      </c>
      <c r="AQ180" s="19">
        <v>44.89</v>
      </c>
      <c r="AR180" s="19">
        <v>62.64</v>
      </c>
      <c r="AS180" s="19">
        <v>51.68</v>
      </c>
      <c r="AT180" s="19">
        <v>27.14</v>
      </c>
      <c r="AU180" s="19">
        <v>48.02</v>
      </c>
      <c r="AV180" s="19">
        <v>401.59</v>
      </c>
      <c r="AW180" s="19">
        <v>0</v>
      </c>
      <c r="AX180" s="19">
        <v>130.85</v>
      </c>
      <c r="AY180" s="19">
        <v>56.9</v>
      </c>
      <c r="AZ180" s="19">
        <v>37.76</v>
      </c>
      <c r="BA180" s="19">
        <v>29.93</v>
      </c>
      <c r="BB180" s="19">
        <v>0</v>
      </c>
      <c r="BC180" s="19">
        <v>0</v>
      </c>
      <c r="BD180" s="19">
        <v>0</v>
      </c>
      <c r="BE180" s="19">
        <v>0</v>
      </c>
      <c r="BF180" s="19">
        <v>0</v>
      </c>
      <c r="BG180" s="19">
        <v>0</v>
      </c>
      <c r="BH180" s="19">
        <v>0</v>
      </c>
      <c r="BI180" s="19">
        <v>0.02</v>
      </c>
      <c r="BJ180" s="19">
        <v>0</v>
      </c>
      <c r="BK180" s="19">
        <v>0</v>
      </c>
      <c r="BL180" s="19">
        <v>0</v>
      </c>
      <c r="BM180" s="19">
        <v>0</v>
      </c>
      <c r="BN180" s="19">
        <v>0</v>
      </c>
      <c r="BO180" s="19">
        <v>0</v>
      </c>
      <c r="BP180" s="19">
        <v>0</v>
      </c>
      <c r="BQ180" s="19">
        <v>0.01</v>
      </c>
      <c r="BR180" s="19">
        <v>0</v>
      </c>
      <c r="BS180" s="19">
        <v>0</v>
      </c>
      <c r="BT180" s="19">
        <v>0.06</v>
      </c>
      <c r="BU180" s="19">
        <v>0</v>
      </c>
      <c r="BV180" s="19">
        <v>0</v>
      </c>
      <c r="BW180" s="19">
        <v>0</v>
      </c>
      <c r="BX180" s="19">
        <v>0</v>
      </c>
      <c r="BY180" s="19">
        <v>0</v>
      </c>
      <c r="BZ180" s="19">
        <v>7.82</v>
      </c>
      <c r="CA180" s="20"/>
      <c r="CB180" s="20"/>
      <c r="CC180" s="19">
        <v>0</v>
      </c>
      <c r="CE180" s="19">
        <v>0</v>
      </c>
      <c r="CF180" s="19">
        <v>0</v>
      </c>
      <c r="CG180" s="19">
        <v>0</v>
      </c>
      <c r="CH180" s="19">
        <v>380</v>
      </c>
      <c r="CI180" s="19">
        <v>146.4</v>
      </c>
      <c r="CJ180" s="19">
        <v>263.2</v>
      </c>
      <c r="CK180" s="19">
        <v>3.04</v>
      </c>
      <c r="CL180" s="19">
        <v>3.04</v>
      </c>
      <c r="CM180" s="19">
        <v>3.04</v>
      </c>
      <c r="CN180" s="19">
        <v>0</v>
      </c>
      <c r="CO180" s="19">
        <v>0</v>
      </c>
    </row>
    <row r="181" spans="1:93" s="19" customFormat="1" x14ac:dyDescent="0.25">
      <c r="A181" s="17" t="str">
        <f>"-"</f>
        <v>-</v>
      </c>
      <c r="B181" s="18" t="s">
        <v>106</v>
      </c>
      <c r="C181" s="46">
        <v>20</v>
      </c>
      <c r="D181" s="39">
        <v>1.2</v>
      </c>
      <c r="E181" s="39">
        <v>0.24</v>
      </c>
      <c r="F181" s="39">
        <v>8.34</v>
      </c>
      <c r="G181" s="46">
        <v>38.196000000000005</v>
      </c>
      <c r="H181" s="39">
        <v>0.04</v>
      </c>
      <c r="I181" s="39">
        <v>0</v>
      </c>
      <c r="J181" s="39">
        <v>0</v>
      </c>
      <c r="K181" s="39">
        <v>0</v>
      </c>
      <c r="L181" s="39">
        <v>0.24</v>
      </c>
      <c r="M181" s="39">
        <v>6.44</v>
      </c>
      <c r="N181" s="39">
        <v>1.66</v>
      </c>
      <c r="O181" s="39">
        <v>0</v>
      </c>
      <c r="P181" s="39">
        <v>0</v>
      </c>
      <c r="Q181" s="39">
        <v>0.2</v>
      </c>
      <c r="R181" s="39">
        <v>0.5</v>
      </c>
      <c r="S181" s="39">
        <v>122</v>
      </c>
      <c r="T181" s="39">
        <v>49</v>
      </c>
      <c r="U181" s="39">
        <v>7</v>
      </c>
      <c r="V181" s="39">
        <v>9.4</v>
      </c>
      <c r="W181" s="39">
        <v>31.6</v>
      </c>
      <c r="X181" s="39">
        <v>0.78</v>
      </c>
      <c r="Y181" s="39">
        <v>0</v>
      </c>
      <c r="Z181" s="39">
        <v>1</v>
      </c>
      <c r="AA181" s="39">
        <v>0.2</v>
      </c>
      <c r="AB181" s="39">
        <v>0.28000000000000003</v>
      </c>
      <c r="AC181" s="39">
        <v>0.04</v>
      </c>
      <c r="AD181" s="39">
        <v>0.02</v>
      </c>
      <c r="AE181" s="39">
        <v>0.14000000000000001</v>
      </c>
      <c r="AF181" s="39">
        <v>0.4</v>
      </c>
      <c r="AG181" s="39">
        <v>0</v>
      </c>
      <c r="AH181" s="19">
        <v>0</v>
      </c>
      <c r="AI181" s="19">
        <v>64.400000000000006</v>
      </c>
      <c r="AJ181" s="19">
        <v>49.6</v>
      </c>
      <c r="AK181" s="19">
        <v>85.4</v>
      </c>
      <c r="AL181" s="19">
        <v>44.6</v>
      </c>
      <c r="AM181" s="19">
        <v>18.600000000000001</v>
      </c>
      <c r="AN181" s="19">
        <v>39.6</v>
      </c>
      <c r="AO181" s="19">
        <v>16</v>
      </c>
      <c r="AP181" s="19">
        <v>74.2</v>
      </c>
      <c r="AQ181" s="19">
        <v>59.4</v>
      </c>
      <c r="AR181" s="19">
        <v>58.2</v>
      </c>
      <c r="AS181" s="19">
        <v>92.8</v>
      </c>
      <c r="AT181" s="19">
        <v>24.8</v>
      </c>
      <c r="AU181" s="19">
        <v>62</v>
      </c>
      <c r="AV181" s="19">
        <v>311.8</v>
      </c>
      <c r="AW181" s="19">
        <v>0</v>
      </c>
      <c r="AX181" s="19">
        <v>105.2</v>
      </c>
      <c r="AY181" s="19">
        <v>58.2</v>
      </c>
      <c r="AZ181" s="19">
        <v>36</v>
      </c>
      <c r="BA181" s="19">
        <v>26</v>
      </c>
      <c r="BB181" s="19">
        <v>0</v>
      </c>
      <c r="BC181" s="19">
        <v>0</v>
      </c>
      <c r="BD181" s="19">
        <v>0</v>
      </c>
      <c r="BE181" s="19">
        <v>0</v>
      </c>
      <c r="BF181" s="19">
        <v>0</v>
      </c>
      <c r="BG181" s="19">
        <v>0</v>
      </c>
      <c r="BH181" s="19">
        <v>0</v>
      </c>
      <c r="BI181" s="19">
        <v>0.03</v>
      </c>
      <c r="BJ181" s="19">
        <v>0</v>
      </c>
      <c r="BK181" s="19">
        <v>0</v>
      </c>
      <c r="BL181" s="19">
        <v>0</v>
      </c>
      <c r="BM181" s="19">
        <v>0</v>
      </c>
      <c r="BN181" s="19">
        <v>0</v>
      </c>
      <c r="BO181" s="19">
        <v>0</v>
      </c>
      <c r="BP181" s="19">
        <v>0</v>
      </c>
      <c r="BQ181" s="19">
        <v>0.02</v>
      </c>
      <c r="BR181" s="19">
        <v>0</v>
      </c>
      <c r="BS181" s="19">
        <v>0</v>
      </c>
      <c r="BT181" s="19">
        <v>0.1</v>
      </c>
      <c r="BU181" s="19">
        <v>0.02</v>
      </c>
      <c r="BV181" s="19">
        <v>0</v>
      </c>
      <c r="BW181" s="19">
        <v>0</v>
      </c>
      <c r="BX181" s="19">
        <v>0</v>
      </c>
      <c r="BY181" s="19">
        <v>0</v>
      </c>
      <c r="BZ181" s="19">
        <v>9.4</v>
      </c>
      <c r="CA181" s="20"/>
      <c r="CB181" s="20"/>
      <c r="CC181" s="19">
        <v>0.17</v>
      </c>
      <c r="CE181" s="19">
        <v>4</v>
      </c>
      <c r="CF181" s="19">
        <v>4</v>
      </c>
      <c r="CG181" s="19">
        <v>4</v>
      </c>
      <c r="CH181" s="19">
        <v>760</v>
      </c>
      <c r="CI181" s="19">
        <v>292.8</v>
      </c>
      <c r="CJ181" s="19">
        <v>526.4</v>
      </c>
      <c r="CK181" s="19">
        <v>7.6</v>
      </c>
      <c r="CL181" s="19">
        <v>6.32</v>
      </c>
      <c r="CM181" s="19">
        <v>6.96</v>
      </c>
      <c r="CN181" s="19">
        <v>0</v>
      </c>
      <c r="CO181" s="19">
        <v>0</v>
      </c>
    </row>
    <row r="182" spans="1:93" s="59" customFormat="1" ht="31.5" x14ac:dyDescent="0.25">
      <c r="A182" s="56" t="str">
        <f>"6/1"</f>
        <v>6/1</v>
      </c>
      <c r="B182" s="57" t="s">
        <v>108</v>
      </c>
      <c r="C182" s="46">
        <v>30</v>
      </c>
      <c r="D182" s="39">
        <v>0.46</v>
      </c>
      <c r="E182" s="39">
        <v>1.79</v>
      </c>
      <c r="F182" s="39">
        <v>2.8</v>
      </c>
      <c r="G182" s="46">
        <v>27.807548999999998</v>
      </c>
      <c r="H182" s="39">
        <v>0.23</v>
      </c>
      <c r="I182" s="39">
        <v>1.17</v>
      </c>
      <c r="J182" s="39">
        <v>0</v>
      </c>
      <c r="K182" s="39">
        <v>0</v>
      </c>
      <c r="L182" s="39">
        <v>2.21</v>
      </c>
      <c r="M182" s="39">
        <v>0.03</v>
      </c>
      <c r="N182" s="39">
        <v>0.55000000000000004</v>
      </c>
      <c r="O182" s="39">
        <v>0</v>
      </c>
      <c r="P182" s="39">
        <v>0</v>
      </c>
      <c r="Q182" s="39">
        <v>0.08</v>
      </c>
      <c r="R182" s="39">
        <v>0.35</v>
      </c>
      <c r="S182" s="39">
        <v>60.77</v>
      </c>
      <c r="T182" s="39">
        <v>75.599999999999994</v>
      </c>
      <c r="U182" s="39">
        <v>12.42</v>
      </c>
      <c r="V182" s="39">
        <v>5.35</v>
      </c>
      <c r="W182" s="39">
        <v>9.57</v>
      </c>
      <c r="X182" s="39">
        <v>0.17</v>
      </c>
      <c r="Y182" s="39">
        <v>0</v>
      </c>
      <c r="Z182" s="39">
        <v>568.89</v>
      </c>
      <c r="AA182" s="39">
        <v>96.68</v>
      </c>
      <c r="AB182" s="39">
        <v>0.83</v>
      </c>
      <c r="AC182" s="39">
        <v>0.01</v>
      </c>
      <c r="AD182" s="39">
        <v>0.01</v>
      </c>
      <c r="AE182" s="39">
        <v>0.2</v>
      </c>
      <c r="AF182" s="39">
        <v>0.26</v>
      </c>
      <c r="AG182" s="39">
        <v>10.16</v>
      </c>
      <c r="AH182" s="59">
        <v>0</v>
      </c>
      <c r="AI182" s="59">
        <v>14.81</v>
      </c>
      <c r="AJ182" s="59">
        <v>12.67</v>
      </c>
      <c r="AK182" s="59">
        <v>16.18</v>
      </c>
      <c r="AL182" s="59">
        <v>15.24</v>
      </c>
      <c r="AM182" s="59">
        <v>5.27</v>
      </c>
      <c r="AN182" s="59">
        <v>11.43</v>
      </c>
      <c r="AO182" s="59">
        <v>2.58</v>
      </c>
      <c r="AP182" s="59">
        <v>13.81</v>
      </c>
      <c r="AQ182" s="59">
        <v>17.91</v>
      </c>
      <c r="AR182" s="59">
        <v>20.67</v>
      </c>
      <c r="AS182" s="59">
        <v>44.28</v>
      </c>
      <c r="AT182" s="59">
        <v>6.83</v>
      </c>
      <c r="AU182" s="59">
        <v>11.73</v>
      </c>
      <c r="AV182" s="59">
        <v>71.69</v>
      </c>
      <c r="AW182" s="59">
        <v>0</v>
      </c>
      <c r="AX182" s="59">
        <v>14.42</v>
      </c>
      <c r="AY182" s="59">
        <v>14.56</v>
      </c>
      <c r="AZ182" s="59">
        <v>11.87</v>
      </c>
      <c r="BA182" s="59">
        <v>4.97</v>
      </c>
      <c r="BB182" s="59">
        <v>0</v>
      </c>
      <c r="BC182" s="59">
        <v>0</v>
      </c>
      <c r="BD182" s="59">
        <v>0</v>
      </c>
      <c r="BE182" s="59">
        <v>0</v>
      </c>
      <c r="BF182" s="59">
        <v>0</v>
      </c>
      <c r="BG182" s="59">
        <v>0</v>
      </c>
      <c r="BH182" s="59">
        <v>0</v>
      </c>
      <c r="BI182" s="59">
        <v>0.11</v>
      </c>
      <c r="BJ182" s="59">
        <v>0</v>
      </c>
      <c r="BK182" s="59">
        <v>7.0000000000000007E-2</v>
      </c>
      <c r="BL182" s="59">
        <v>0.01</v>
      </c>
      <c r="BM182" s="59">
        <v>0.01</v>
      </c>
      <c r="BN182" s="59">
        <v>0</v>
      </c>
      <c r="BO182" s="59">
        <v>0</v>
      </c>
      <c r="BP182" s="59">
        <v>0</v>
      </c>
      <c r="BQ182" s="59">
        <v>0.42</v>
      </c>
      <c r="BR182" s="59">
        <v>0</v>
      </c>
      <c r="BS182" s="59">
        <v>0</v>
      </c>
      <c r="BT182" s="59">
        <v>1.04</v>
      </c>
      <c r="BU182" s="59">
        <v>0</v>
      </c>
      <c r="BV182" s="59">
        <v>0</v>
      </c>
      <c r="BW182" s="59">
        <v>0</v>
      </c>
      <c r="BX182" s="59">
        <v>0</v>
      </c>
      <c r="BY182" s="59">
        <v>0</v>
      </c>
      <c r="BZ182" s="59">
        <v>24.57</v>
      </c>
      <c r="CA182" s="60"/>
      <c r="CB182" s="60"/>
      <c r="CC182" s="59">
        <v>94.82</v>
      </c>
      <c r="CE182" s="59">
        <v>13.55</v>
      </c>
      <c r="CF182" s="59">
        <v>6.21</v>
      </c>
      <c r="CG182" s="59">
        <v>9.8800000000000008</v>
      </c>
      <c r="CH182" s="59">
        <v>406.33</v>
      </c>
      <c r="CI182" s="59">
        <v>97.29</v>
      </c>
      <c r="CJ182" s="59">
        <v>251.81</v>
      </c>
      <c r="CK182" s="59">
        <v>6.53</v>
      </c>
      <c r="CL182" s="59">
        <v>6.16</v>
      </c>
      <c r="CM182" s="59">
        <v>6.34</v>
      </c>
      <c r="CN182" s="59">
        <v>0.9</v>
      </c>
      <c r="CO182" s="59">
        <v>0.15</v>
      </c>
    </row>
    <row r="183" spans="1:93" s="19" customFormat="1" x14ac:dyDescent="0.25">
      <c r="A183" s="17" t="str">
        <f>"6/10"</f>
        <v>6/10</v>
      </c>
      <c r="B183" s="18" t="s">
        <v>107</v>
      </c>
      <c r="C183" s="46">
        <v>150</v>
      </c>
      <c r="D183" s="39">
        <v>0.76</v>
      </c>
      <c r="E183" s="39">
        <v>0.04</v>
      </c>
      <c r="F183" s="39">
        <v>17.38</v>
      </c>
      <c r="G183" s="46">
        <v>65.699190000000002</v>
      </c>
      <c r="H183" s="39">
        <v>0.02</v>
      </c>
      <c r="I183" s="39">
        <v>0</v>
      </c>
      <c r="J183" s="39">
        <v>0</v>
      </c>
      <c r="K183" s="39">
        <v>0</v>
      </c>
      <c r="L183" s="39">
        <v>14.39</v>
      </c>
      <c r="M183" s="39">
        <v>0.43</v>
      </c>
      <c r="N183" s="39">
        <v>2.57</v>
      </c>
      <c r="O183" s="39">
        <v>0</v>
      </c>
      <c r="P183" s="39">
        <v>0</v>
      </c>
      <c r="Q183" s="39">
        <v>0.23</v>
      </c>
      <c r="R183" s="39">
        <v>0.61</v>
      </c>
      <c r="S183" s="39">
        <v>2.6</v>
      </c>
      <c r="T183" s="39">
        <v>255.2</v>
      </c>
      <c r="U183" s="39">
        <v>23.5</v>
      </c>
      <c r="V183" s="39">
        <v>14.96</v>
      </c>
      <c r="W183" s="39">
        <v>20.37</v>
      </c>
      <c r="X183" s="39">
        <v>0.49</v>
      </c>
      <c r="Y183" s="39">
        <v>0</v>
      </c>
      <c r="Z183" s="39">
        <v>472.5</v>
      </c>
      <c r="AA183" s="39">
        <v>87.45</v>
      </c>
      <c r="AB183" s="39">
        <v>0.83</v>
      </c>
      <c r="AC183" s="39">
        <v>0.03</v>
      </c>
      <c r="AD183" s="39">
        <v>0.04</v>
      </c>
      <c r="AE183" s="39">
        <v>0.38</v>
      </c>
      <c r="AF183" s="39">
        <v>0.59</v>
      </c>
      <c r="AG183" s="39">
        <v>0.36</v>
      </c>
      <c r="AH183" s="19">
        <v>0</v>
      </c>
      <c r="AI183" s="19">
        <v>0.01</v>
      </c>
      <c r="AJ183" s="19">
        <v>0.01</v>
      </c>
      <c r="AK183" s="19">
        <v>0.01</v>
      </c>
      <c r="AL183" s="19">
        <v>0.01</v>
      </c>
      <c r="AM183" s="19">
        <v>0</v>
      </c>
      <c r="AN183" s="19">
        <v>0.01</v>
      </c>
      <c r="AO183" s="19">
        <v>0</v>
      </c>
      <c r="AP183" s="19">
        <v>0.01</v>
      </c>
      <c r="AQ183" s="19">
        <v>0.01</v>
      </c>
      <c r="AR183" s="19">
        <v>0.01</v>
      </c>
      <c r="AS183" s="19">
        <v>0.04</v>
      </c>
      <c r="AT183" s="19">
        <v>0</v>
      </c>
      <c r="AU183" s="19">
        <v>0.01</v>
      </c>
      <c r="AV183" s="19">
        <v>0.02</v>
      </c>
      <c r="AW183" s="19">
        <v>0</v>
      </c>
      <c r="AX183" s="19">
        <v>0.01</v>
      </c>
      <c r="AY183" s="19">
        <v>0.01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19">
        <v>0</v>
      </c>
      <c r="BF183" s="19">
        <v>0</v>
      </c>
      <c r="BG183" s="19">
        <v>0</v>
      </c>
      <c r="BH183" s="19">
        <v>0</v>
      </c>
      <c r="BI183" s="19">
        <v>0</v>
      </c>
      <c r="BJ183" s="19">
        <v>0</v>
      </c>
      <c r="BK183" s="19">
        <v>0</v>
      </c>
      <c r="BL183" s="19">
        <v>0</v>
      </c>
      <c r="BM183" s="19">
        <v>0</v>
      </c>
      <c r="BN183" s="19">
        <v>0</v>
      </c>
      <c r="BO183" s="19">
        <v>0</v>
      </c>
      <c r="BP183" s="19">
        <v>0</v>
      </c>
      <c r="BQ183" s="19">
        <v>0.01</v>
      </c>
      <c r="BR183" s="19">
        <v>0</v>
      </c>
      <c r="BS183" s="19">
        <v>0</v>
      </c>
      <c r="BT183" s="19">
        <v>0</v>
      </c>
      <c r="BU183" s="19">
        <v>0</v>
      </c>
      <c r="BV183" s="19">
        <v>0</v>
      </c>
      <c r="BW183" s="19">
        <v>0</v>
      </c>
      <c r="BX183" s="19">
        <v>0</v>
      </c>
      <c r="BY183" s="19">
        <v>0</v>
      </c>
      <c r="BZ183" s="19">
        <v>160.51</v>
      </c>
      <c r="CA183" s="20"/>
      <c r="CB183" s="20"/>
      <c r="CC183" s="19">
        <v>78.75</v>
      </c>
      <c r="CE183" s="19">
        <v>3.95</v>
      </c>
      <c r="CF183" s="19">
        <v>3.95</v>
      </c>
      <c r="CG183" s="19">
        <v>3.95</v>
      </c>
      <c r="CH183" s="19">
        <v>454.5</v>
      </c>
      <c r="CI183" s="19">
        <v>172.98</v>
      </c>
      <c r="CJ183" s="19">
        <v>313.74</v>
      </c>
      <c r="CK183" s="19">
        <v>41.94</v>
      </c>
      <c r="CL183" s="19">
        <v>24.93</v>
      </c>
      <c r="CM183" s="19">
        <v>33.44</v>
      </c>
      <c r="CN183" s="19">
        <v>7.5</v>
      </c>
      <c r="CO183" s="19">
        <v>0</v>
      </c>
    </row>
    <row r="184" spans="1:93" s="19" customFormat="1" ht="36" customHeight="1" x14ac:dyDescent="0.25">
      <c r="A184" s="17" t="str">
        <f>"18/2"</f>
        <v>18/2</v>
      </c>
      <c r="B184" s="18" t="s">
        <v>109</v>
      </c>
      <c r="C184" s="46">
        <v>150</v>
      </c>
      <c r="D184" s="39">
        <v>2.38</v>
      </c>
      <c r="E184" s="39">
        <v>5.29</v>
      </c>
      <c r="F184" s="39">
        <v>12.17</v>
      </c>
      <c r="G184" s="46">
        <v>104.7119841</v>
      </c>
      <c r="H184" s="39">
        <v>1.33</v>
      </c>
      <c r="I184" s="39">
        <v>0.78</v>
      </c>
      <c r="J184" s="39">
        <v>0</v>
      </c>
      <c r="K184" s="39">
        <v>0</v>
      </c>
      <c r="L184" s="39">
        <v>1.46</v>
      </c>
      <c r="M184" s="39">
        <v>9.67</v>
      </c>
      <c r="N184" s="39">
        <v>1.04</v>
      </c>
      <c r="O184" s="39">
        <v>0</v>
      </c>
      <c r="P184" s="39">
        <v>0</v>
      </c>
      <c r="Q184" s="39">
        <v>0.11</v>
      </c>
      <c r="R184" s="39">
        <v>1.5</v>
      </c>
      <c r="S184" s="39">
        <v>348.82</v>
      </c>
      <c r="T184" s="39">
        <v>265.02</v>
      </c>
      <c r="U184" s="39">
        <v>11.51</v>
      </c>
      <c r="V184" s="39">
        <v>13.39</v>
      </c>
      <c r="W184" s="39">
        <v>33.770000000000003</v>
      </c>
      <c r="X184" s="39">
        <v>0.56000000000000005</v>
      </c>
      <c r="Y184" s="39">
        <v>0</v>
      </c>
      <c r="Z184" s="39">
        <v>785.16</v>
      </c>
      <c r="AA184" s="39">
        <v>145.26</v>
      </c>
      <c r="AB184" s="39">
        <v>0.7</v>
      </c>
      <c r="AC184" s="39">
        <v>7.0000000000000007E-2</v>
      </c>
      <c r="AD184" s="39">
        <v>0.06</v>
      </c>
      <c r="AE184" s="39">
        <v>0.57999999999999996</v>
      </c>
      <c r="AF184" s="39">
        <v>1.03</v>
      </c>
      <c r="AG184" s="39">
        <v>3.67</v>
      </c>
      <c r="AH184" s="19">
        <v>0</v>
      </c>
      <c r="AI184" s="19">
        <v>40.75</v>
      </c>
      <c r="AJ184" s="19">
        <v>44</v>
      </c>
      <c r="AK184" s="19">
        <v>70.650000000000006</v>
      </c>
      <c r="AL184" s="19">
        <v>41.96</v>
      </c>
      <c r="AM184" s="19">
        <v>13.68</v>
      </c>
      <c r="AN184" s="19">
        <v>36.82</v>
      </c>
      <c r="AO184" s="19">
        <v>14.62</v>
      </c>
      <c r="AP184" s="19">
        <v>48.22</v>
      </c>
      <c r="AQ184" s="19">
        <v>46.51</v>
      </c>
      <c r="AR184" s="19">
        <v>92.04</v>
      </c>
      <c r="AS184" s="19">
        <v>58.16</v>
      </c>
      <c r="AT184" s="19">
        <v>18.399999999999999</v>
      </c>
      <c r="AU184" s="19">
        <v>39.32</v>
      </c>
      <c r="AV184" s="19">
        <v>286.58</v>
      </c>
      <c r="AW184" s="19">
        <v>0</v>
      </c>
      <c r="AX184" s="19">
        <v>71</v>
      </c>
      <c r="AY184" s="19">
        <v>42.6</v>
      </c>
      <c r="AZ184" s="19">
        <v>28.2</v>
      </c>
      <c r="BA184" s="19">
        <v>17.84</v>
      </c>
      <c r="BB184" s="19">
        <v>0</v>
      </c>
      <c r="BC184" s="19">
        <v>0</v>
      </c>
      <c r="BD184" s="19">
        <v>0</v>
      </c>
      <c r="BE184" s="19">
        <v>0</v>
      </c>
      <c r="BF184" s="19">
        <v>0</v>
      </c>
      <c r="BG184" s="19">
        <v>0</v>
      </c>
      <c r="BH184" s="19">
        <v>0</v>
      </c>
      <c r="BI184" s="19">
        <v>0.11</v>
      </c>
      <c r="BJ184" s="19">
        <v>0</v>
      </c>
      <c r="BK184" s="19">
        <v>0.06</v>
      </c>
      <c r="BL184" s="19">
        <v>0</v>
      </c>
      <c r="BM184" s="19">
        <v>0.01</v>
      </c>
      <c r="BN184" s="19">
        <v>0</v>
      </c>
      <c r="BO184" s="19">
        <v>0</v>
      </c>
      <c r="BP184" s="19">
        <v>0</v>
      </c>
      <c r="BQ184" s="19">
        <v>0.35</v>
      </c>
      <c r="BR184" s="19">
        <v>0</v>
      </c>
      <c r="BS184" s="19">
        <v>0</v>
      </c>
      <c r="BT184" s="19">
        <v>0.75</v>
      </c>
      <c r="BU184" s="19">
        <v>0</v>
      </c>
      <c r="BV184" s="19">
        <v>0</v>
      </c>
      <c r="BW184" s="19">
        <v>0</v>
      </c>
      <c r="BX184" s="19">
        <v>0</v>
      </c>
      <c r="BY184" s="19">
        <v>0</v>
      </c>
      <c r="BZ184" s="19">
        <v>156.24</v>
      </c>
      <c r="CA184" s="20"/>
      <c r="CB184" s="20"/>
      <c r="CC184" s="19">
        <v>130.86000000000001</v>
      </c>
      <c r="CE184" s="19">
        <v>49.17</v>
      </c>
      <c r="CF184" s="19">
        <v>27.53</v>
      </c>
      <c r="CG184" s="19">
        <v>38.35</v>
      </c>
      <c r="CH184" s="19">
        <v>625.16999999999996</v>
      </c>
      <c r="CI184" s="19">
        <v>375.25</v>
      </c>
      <c r="CJ184" s="19">
        <v>500.21</v>
      </c>
      <c r="CK184" s="19">
        <v>38.79</v>
      </c>
      <c r="CL184" s="19">
        <v>19.02</v>
      </c>
      <c r="CM184" s="19">
        <v>28.9</v>
      </c>
      <c r="CN184" s="19">
        <v>0</v>
      </c>
      <c r="CO184" s="19">
        <v>0.9</v>
      </c>
    </row>
    <row r="185" spans="1:93" s="59" customFormat="1" ht="31.5" x14ac:dyDescent="0.25">
      <c r="A185" s="56" t="str">
        <f>"3/3"</f>
        <v>3/3</v>
      </c>
      <c r="B185" s="57" t="s">
        <v>124</v>
      </c>
      <c r="C185" s="46">
        <v>120</v>
      </c>
      <c r="D185" s="39">
        <v>2.4900000000000002</v>
      </c>
      <c r="E185" s="39">
        <v>2.83</v>
      </c>
      <c r="F185" s="39">
        <v>17.670000000000002</v>
      </c>
      <c r="G185" s="46">
        <v>105.21641999999999</v>
      </c>
      <c r="H185" s="39">
        <v>1.78</v>
      </c>
      <c r="I185" s="39">
        <v>7.0000000000000007E-2</v>
      </c>
      <c r="J185" s="39">
        <v>0</v>
      </c>
      <c r="K185" s="39">
        <v>0</v>
      </c>
      <c r="L185" s="39">
        <v>1.73</v>
      </c>
      <c r="M185" s="39">
        <v>14.58</v>
      </c>
      <c r="N185" s="39">
        <v>1.36</v>
      </c>
      <c r="O185" s="39">
        <v>0</v>
      </c>
      <c r="P185" s="39">
        <v>0</v>
      </c>
      <c r="Q185" s="39">
        <v>0.23</v>
      </c>
      <c r="R185" s="39">
        <v>1.51</v>
      </c>
      <c r="S185" s="39">
        <v>62.27</v>
      </c>
      <c r="T185" s="39">
        <v>509</v>
      </c>
      <c r="U185" s="39">
        <v>27.16</v>
      </c>
      <c r="V185" s="39">
        <v>24.28</v>
      </c>
      <c r="W185" s="39">
        <v>69.459999999999994</v>
      </c>
      <c r="X185" s="39">
        <v>0.9</v>
      </c>
      <c r="Y185" s="39">
        <v>15</v>
      </c>
      <c r="Z185" s="39">
        <v>27.29</v>
      </c>
      <c r="AA185" s="39">
        <v>20.04</v>
      </c>
      <c r="AB185" s="39">
        <v>0.14000000000000001</v>
      </c>
      <c r="AC185" s="39">
        <v>0.1</v>
      </c>
      <c r="AD185" s="39">
        <v>0.08</v>
      </c>
      <c r="AE185" s="39">
        <v>1.07</v>
      </c>
      <c r="AF185" s="39">
        <v>2.0699999999999998</v>
      </c>
      <c r="AG185" s="39">
        <v>4.3600000000000003</v>
      </c>
      <c r="AH185" s="59">
        <v>0</v>
      </c>
      <c r="AI185" s="59">
        <v>26.85</v>
      </c>
      <c r="AJ185" s="59">
        <v>42.21</v>
      </c>
      <c r="AK185" s="59">
        <v>53.47</v>
      </c>
      <c r="AL185" s="59">
        <v>62.84</v>
      </c>
      <c r="AM185" s="59">
        <v>10.74</v>
      </c>
      <c r="AN185" s="59">
        <v>42.38</v>
      </c>
      <c r="AO185" s="59">
        <v>21.75</v>
      </c>
      <c r="AP185" s="59">
        <v>43.26</v>
      </c>
      <c r="AQ185" s="59">
        <v>60.53</v>
      </c>
      <c r="AR185" s="59">
        <v>164.9</v>
      </c>
      <c r="AS185" s="59">
        <v>73.44</v>
      </c>
      <c r="AT185" s="59">
        <v>15.36</v>
      </c>
      <c r="AU185" s="59">
        <v>42.75</v>
      </c>
      <c r="AV185" s="59">
        <v>229.77</v>
      </c>
      <c r="AW185" s="59">
        <v>0</v>
      </c>
      <c r="AX185" s="59">
        <v>32.15</v>
      </c>
      <c r="AY185" s="59">
        <v>29.24</v>
      </c>
      <c r="AZ185" s="59">
        <v>31.98</v>
      </c>
      <c r="BA185" s="59">
        <v>13.62</v>
      </c>
      <c r="BB185" s="59">
        <v>0.08</v>
      </c>
      <c r="BC185" s="59">
        <v>0.04</v>
      </c>
      <c r="BD185" s="59">
        <v>0.02</v>
      </c>
      <c r="BE185" s="59">
        <v>0.04</v>
      </c>
      <c r="BF185" s="59">
        <v>0.05</v>
      </c>
      <c r="BG185" s="59">
        <v>0.23</v>
      </c>
      <c r="BH185" s="59">
        <v>0</v>
      </c>
      <c r="BI185" s="59">
        <v>0.7</v>
      </c>
      <c r="BJ185" s="59">
        <v>0</v>
      </c>
      <c r="BK185" s="59">
        <v>0.21</v>
      </c>
      <c r="BL185" s="59">
        <v>0</v>
      </c>
      <c r="BM185" s="59">
        <v>0</v>
      </c>
      <c r="BN185" s="59">
        <v>0</v>
      </c>
      <c r="BO185" s="59">
        <v>0.04</v>
      </c>
      <c r="BP185" s="59">
        <v>7.0000000000000007E-2</v>
      </c>
      <c r="BQ185" s="59">
        <v>0.68</v>
      </c>
      <c r="BR185" s="59">
        <v>0</v>
      </c>
      <c r="BS185" s="59">
        <v>0</v>
      </c>
      <c r="BT185" s="59">
        <v>0.11</v>
      </c>
      <c r="BU185" s="59">
        <v>0</v>
      </c>
      <c r="BV185" s="59">
        <v>0</v>
      </c>
      <c r="BW185" s="59">
        <v>0</v>
      </c>
      <c r="BX185" s="59">
        <v>0</v>
      </c>
      <c r="BY185" s="59">
        <v>0</v>
      </c>
      <c r="BZ185" s="59">
        <v>98.99</v>
      </c>
      <c r="CA185" s="60"/>
      <c r="CB185" s="60"/>
      <c r="CC185" s="59">
        <v>19.55</v>
      </c>
      <c r="CE185" s="59">
        <v>14.07</v>
      </c>
      <c r="CF185" s="59">
        <v>9.33</v>
      </c>
      <c r="CG185" s="59">
        <v>11.7</v>
      </c>
      <c r="CH185" s="59">
        <v>481.65</v>
      </c>
      <c r="CI185" s="59">
        <v>423.36</v>
      </c>
      <c r="CJ185" s="59">
        <v>452.5</v>
      </c>
      <c r="CK185" s="59">
        <v>19.53</v>
      </c>
      <c r="CL185" s="59">
        <v>2.87</v>
      </c>
      <c r="CM185" s="59">
        <v>11.2</v>
      </c>
      <c r="CN185" s="59">
        <v>0</v>
      </c>
      <c r="CO185" s="59">
        <v>0.18</v>
      </c>
    </row>
    <row r="186" spans="1:93" s="51" customFormat="1" ht="31.5" x14ac:dyDescent="0.25">
      <c r="A186" s="52" t="str">
        <f>"1/27"</f>
        <v>1/27</v>
      </c>
      <c r="B186" s="53" t="s">
        <v>131</v>
      </c>
      <c r="C186" s="47">
        <v>50</v>
      </c>
      <c r="D186" s="40">
        <v>7.95</v>
      </c>
      <c r="E186" s="40">
        <v>9.2200000000000006</v>
      </c>
      <c r="F186" s="40">
        <v>6.86</v>
      </c>
      <c r="G186" s="47">
        <v>141.290121</v>
      </c>
      <c r="H186" s="40">
        <v>3.06</v>
      </c>
      <c r="I186" s="40">
        <v>17.45</v>
      </c>
      <c r="J186" s="40">
        <v>0</v>
      </c>
      <c r="K186" s="40">
        <v>0</v>
      </c>
      <c r="L186" s="40">
        <v>0.45</v>
      </c>
      <c r="M186" s="40">
        <v>5.63</v>
      </c>
      <c r="N186" s="40">
        <v>0.78</v>
      </c>
      <c r="O186" s="40">
        <v>0</v>
      </c>
      <c r="P186" s="40">
        <v>0</v>
      </c>
      <c r="Q186" s="40">
        <v>0.06</v>
      </c>
      <c r="R186" s="40">
        <v>0.89</v>
      </c>
      <c r="S186" s="40">
        <v>145.11000000000001</v>
      </c>
      <c r="T186" s="40">
        <v>117.29</v>
      </c>
      <c r="U186" s="40">
        <v>8.9700000000000006</v>
      </c>
      <c r="V186" s="40">
        <v>11.93</v>
      </c>
      <c r="W186" s="40">
        <v>81.28</v>
      </c>
      <c r="X186" s="40">
        <v>1.1399999999999999</v>
      </c>
      <c r="Y186" s="40">
        <v>17.850000000000001</v>
      </c>
      <c r="Z186" s="40">
        <v>2.48</v>
      </c>
      <c r="AA186" s="40">
        <v>18.399999999999999</v>
      </c>
      <c r="AB186" s="40">
        <v>1.66</v>
      </c>
      <c r="AC186" s="40">
        <v>0.03</v>
      </c>
      <c r="AD186" s="40">
        <v>0.06</v>
      </c>
      <c r="AE186" s="40">
        <v>2.48</v>
      </c>
      <c r="AF186" s="40">
        <v>4.79</v>
      </c>
      <c r="AG186" s="40">
        <v>0.3</v>
      </c>
      <c r="AH186" s="51">
        <v>0</v>
      </c>
      <c r="AI186" s="51">
        <v>405.15</v>
      </c>
      <c r="AJ186" s="51">
        <v>321.92</v>
      </c>
      <c r="AK186" s="51">
        <v>623.23</v>
      </c>
      <c r="AL186" s="51">
        <v>803.57</v>
      </c>
      <c r="AM186" s="51">
        <v>194.31</v>
      </c>
      <c r="AN186" s="51">
        <v>353.67</v>
      </c>
      <c r="AO186" s="51">
        <v>111.94</v>
      </c>
      <c r="AP186" s="51">
        <v>339.3</v>
      </c>
      <c r="AQ186" s="51">
        <v>473.58</v>
      </c>
      <c r="AR186" s="51">
        <v>492.79</v>
      </c>
      <c r="AS186" s="51">
        <v>699.89</v>
      </c>
      <c r="AT186" s="51">
        <v>241.54</v>
      </c>
      <c r="AU186" s="51">
        <v>507.33</v>
      </c>
      <c r="AV186" s="51">
        <v>1292.73</v>
      </c>
      <c r="AW186" s="51">
        <v>81.790000000000006</v>
      </c>
      <c r="AX186" s="51">
        <v>382.17</v>
      </c>
      <c r="AY186" s="51">
        <v>358.78</v>
      </c>
      <c r="AZ186" s="51">
        <v>277.14999999999998</v>
      </c>
      <c r="BA186" s="51">
        <v>108.81</v>
      </c>
      <c r="BB186" s="51">
        <v>0</v>
      </c>
      <c r="BC186" s="51">
        <v>0</v>
      </c>
      <c r="BD186" s="51">
        <v>0</v>
      </c>
      <c r="BE186" s="51">
        <v>0</v>
      </c>
      <c r="BF186" s="51">
        <v>0</v>
      </c>
      <c r="BG186" s="51">
        <v>0</v>
      </c>
      <c r="BH186" s="51">
        <v>0</v>
      </c>
      <c r="BI186" s="51">
        <v>0.19</v>
      </c>
      <c r="BJ186" s="51">
        <v>0</v>
      </c>
      <c r="BK186" s="51">
        <v>0.12</v>
      </c>
      <c r="BL186" s="51">
        <v>0.01</v>
      </c>
      <c r="BM186" s="51">
        <v>0.02</v>
      </c>
      <c r="BN186" s="51">
        <v>0</v>
      </c>
      <c r="BO186" s="51">
        <v>0</v>
      </c>
      <c r="BP186" s="51">
        <v>0</v>
      </c>
      <c r="BQ186" s="51">
        <v>0.7</v>
      </c>
      <c r="BR186" s="51">
        <v>0</v>
      </c>
      <c r="BS186" s="51">
        <v>0</v>
      </c>
      <c r="BT186" s="51">
        <v>1.77</v>
      </c>
      <c r="BU186" s="51">
        <v>0</v>
      </c>
      <c r="BV186" s="51">
        <v>0</v>
      </c>
      <c r="BW186" s="51">
        <v>0</v>
      </c>
      <c r="BX186" s="51">
        <v>0</v>
      </c>
      <c r="BY186" s="51">
        <v>0</v>
      </c>
      <c r="BZ186" s="51">
        <v>40.11</v>
      </c>
      <c r="CA186" s="55"/>
      <c r="CB186" s="55"/>
      <c r="CC186" s="51">
        <v>18.260000000000002</v>
      </c>
      <c r="CE186" s="51">
        <v>18.260000000000002</v>
      </c>
      <c r="CF186" s="51">
        <v>9.65</v>
      </c>
      <c r="CG186" s="51">
        <v>13.96</v>
      </c>
      <c r="CH186" s="51">
        <v>2109.4299999999998</v>
      </c>
      <c r="CI186" s="51">
        <v>1279.73</v>
      </c>
      <c r="CJ186" s="51">
        <v>1694.58</v>
      </c>
      <c r="CK186" s="51">
        <v>14.61</v>
      </c>
      <c r="CL186" s="51">
        <v>10.31</v>
      </c>
      <c r="CM186" s="51">
        <v>12.46</v>
      </c>
      <c r="CN186" s="51">
        <v>0</v>
      </c>
      <c r="CO186" s="51">
        <v>0.25</v>
      </c>
    </row>
    <row r="187" spans="1:93" s="8" customFormat="1" x14ac:dyDescent="0.25">
      <c r="A187" s="21"/>
      <c r="B187" s="22" t="s">
        <v>111</v>
      </c>
      <c r="C187" s="48">
        <f t="shared" ref="C187:AG187" si="33">SUM(C180:C186)</f>
        <v>540</v>
      </c>
      <c r="D187" s="41">
        <f t="shared" si="33"/>
        <v>16.46</v>
      </c>
      <c r="E187" s="41">
        <f t="shared" si="33"/>
        <v>19.53</v>
      </c>
      <c r="F187" s="41">
        <f t="shared" si="33"/>
        <v>72.600000000000009</v>
      </c>
      <c r="G187" s="48">
        <f t="shared" si="33"/>
        <v>518.95246410000004</v>
      </c>
      <c r="H187" s="41">
        <f t="shared" si="33"/>
        <v>6.4600000000000009</v>
      </c>
      <c r="I187" s="41">
        <f t="shared" si="33"/>
        <v>19.47</v>
      </c>
      <c r="J187" s="41">
        <f t="shared" si="33"/>
        <v>0</v>
      </c>
      <c r="K187" s="41">
        <f t="shared" si="33"/>
        <v>0</v>
      </c>
      <c r="L187" s="41">
        <f t="shared" si="33"/>
        <v>20.700000000000003</v>
      </c>
      <c r="M187" s="41">
        <f t="shared" si="33"/>
        <v>43.9</v>
      </c>
      <c r="N187" s="41">
        <f t="shared" si="33"/>
        <v>8</v>
      </c>
      <c r="O187" s="41">
        <f t="shared" si="33"/>
        <v>0</v>
      </c>
      <c r="P187" s="41">
        <f t="shared" si="33"/>
        <v>0</v>
      </c>
      <c r="Q187" s="41">
        <f t="shared" si="33"/>
        <v>0.90999999999999992</v>
      </c>
      <c r="R187" s="41">
        <f t="shared" si="33"/>
        <v>5.72</v>
      </c>
      <c r="S187" s="41">
        <f t="shared" si="33"/>
        <v>741.57</v>
      </c>
      <c r="T187" s="41">
        <f t="shared" si="33"/>
        <v>1271.1099999999999</v>
      </c>
      <c r="U187" s="41">
        <f t="shared" si="33"/>
        <v>90.56</v>
      </c>
      <c r="V187" s="41">
        <f t="shared" si="33"/>
        <v>79.31</v>
      </c>
      <c r="W187" s="41">
        <f t="shared" si="33"/>
        <v>246.04999999999998</v>
      </c>
      <c r="X187" s="41">
        <f t="shared" si="33"/>
        <v>4.04</v>
      </c>
      <c r="Y187" s="41">
        <f t="shared" si="33"/>
        <v>32.85</v>
      </c>
      <c r="Z187" s="41">
        <f t="shared" si="33"/>
        <v>1857.3199999999997</v>
      </c>
      <c r="AA187" s="41">
        <f t="shared" si="33"/>
        <v>368.03000000000003</v>
      </c>
      <c r="AB187" s="41">
        <f t="shared" si="33"/>
        <v>4.4399999999999995</v>
      </c>
      <c r="AC187" s="41">
        <f t="shared" si="33"/>
        <v>0.28000000000000003</v>
      </c>
      <c r="AD187" s="41">
        <f t="shared" si="33"/>
        <v>0.27</v>
      </c>
      <c r="AE187" s="41">
        <f t="shared" si="33"/>
        <v>4.8499999999999996</v>
      </c>
      <c r="AF187" s="41">
        <f t="shared" si="33"/>
        <v>9.14</v>
      </c>
      <c r="AG187" s="41">
        <f t="shared" si="33"/>
        <v>18.850000000000001</v>
      </c>
      <c r="AH187" s="8">
        <v>0</v>
      </c>
      <c r="AI187" s="8">
        <v>1152.01</v>
      </c>
      <c r="AJ187" s="8">
        <v>1101.9100000000001</v>
      </c>
      <c r="AK187" s="8">
        <v>1787.77</v>
      </c>
      <c r="AL187" s="8">
        <v>1948.76</v>
      </c>
      <c r="AM187" s="8">
        <v>337.98</v>
      </c>
      <c r="AN187" s="8">
        <v>907.42</v>
      </c>
      <c r="AO187" s="8">
        <v>278.79000000000002</v>
      </c>
      <c r="AP187" s="8">
        <v>1097.6300000000001</v>
      </c>
      <c r="AQ187" s="8">
        <v>1084.17</v>
      </c>
      <c r="AR187" s="8">
        <v>1550.18</v>
      </c>
      <c r="AS187" s="8">
        <v>2146.1799999999998</v>
      </c>
      <c r="AT187" s="8">
        <v>601.19000000000005</v>
      </c>
      <c r="AU187" s="8">
        <v>1054.98</v>
      </c>
      <c r="AV187" s="8">
        <v>4124.3</v>
      </c>
      <c r="AW187" s="8">
        <v>101.94</v>
      </c>
      <c r="AX187" s="8">
        <v>996.54</v>
      </c>
      <c r="AY187" s="8">
        <v>947.25</v>
      </c>
      <c r="AZ187" s="8">
        <v>753.56</v>
      </c>
      <c r="BA187" s="8">
        <v>325</v>
      </c>
      <c r="BB187" s="8">
        <v>0.09</v>
      </c>
      <c r="BC187" s="8">
        <v>0.02</v>
      </c>
      <c r="BD187" s="8">
        <v>0.02</v>
      </c>
      <c r="BE187" s="8">
        <v>0.04</v>
      </c>
      <c r="BF187" s="8">
        <v>0.06</v>
      </c>
      <c r="BG187" s="8">
        <v>0.18</v>
      </c>
      <c r="BH187" s="8">
        <v>0</v>
      </c>
      <c r="BI187" s="8">
        <v>0.98</v>
      </c>
      <c r="BJ187" s="8">
        <v>0</v>
      </c>
      <c r="BK187" s="8">
        <v>0.35</v>
      </c>
      <c r="BL187" s="8">
        <v>0.02</v>
      </c>
      <c r="BM187" s="8">
        <v>0.02</v>
      </c>
      <c r="BN187" s="8">
        <v>0</v>
      </c>
      <c r="BO187" s="8">
        <v>0.02</v>
      </c>
      <c r="BP187" s="8">
        <v>7.0000000000000007E-2</v>
      </c>
      <c r="BQ187" s="8">
        <v>1.66</v>
      </c>
      <c r="BR187" s="8">
        <v>0</v>
      </c>
      <c r="BS187" s="8">
        <v>0</v>
      </c>
      <c r="BT187" s="8">
        <v>2.81</v>
      </c>
      <c r="BU187" s="8">
        <v>0.09</v>
      </c>
      <c r="BV187" s="8">
        <v>0</v>
      </c>
      <c r="BW187" s="8">
        <v>0</v>
      </c>
      <c r="BX187" s="8">
        <v>0</v>
      </c>
      <c r="BY187" s="8">
        <v>0</v>
      </c>
      <c r="BZ187" s="8">
        <v>472.86</v>
      </c>
      <c r="CA187" s="6"/>
      <c r="CB187" s="6" t="e">
        <f>$G$187/#REF!*100</f>
        <v>#REF!</v>
      </c>
      <c r="CC187" s="8">
        <v>226.14</v>
      </c>
      <c r="CE187" s="8">
        <v>89.57</v>
      </c>
      <c r="CF187" s="8">
        <v>55.13</v>
      </c>
      <c r="CG187" s="8">
        <v>72.349999999999994</v>
      </c>
      <c r="CH187" s="8">
        <v>4139.5200000000004</v>
      </c>
      <c r="CI187" s="8">
        <v>2154.06</v>
      </c>
      <c r="CJ187" s="8">
        <v>3146.79</v>
      </c>
      <c r="CK187" s="8">
        <v>114.43</v>
      </c>
      <c r="CL187" s="8">
        <v>69.87</v>
      </c>
      <c r="CM187" s="8">
        <v>92.15</v>
      </c>
      <c r="CN187" s="8">
        <v>7.5</v>
      </c>
      <c r="CO187" s="8">
        <v>1.46</v>
      </c>
    </row>
    <row r="188" spans="1:93" x14ac:dyDescent="0.25">
      <c r="B188" s="3" t="s">
        <v>112</v>
      </c>
    </row>
    <row r="189" spans="1:93" s="19" customFormat="1" x14ac:dyDescent="0.25">
      <c r="A189" s="17" t="str">
        <f>"27/12"</f>
        <v>27/12</v>
      </c>
      <c r="B189" s="18" t="s">
        <v>127</v>
      </c>
      <c r="C189" s="46">
        <v>70</v>
      </c>
      <c r="D189" s="39">
        <v>3.81</v>
      </c>
      <c r="E189" s="39">
        <v>4.3</v>
      </c>
      <c r="F189" s="39">
        <v>23.27</v>
      </c>
      <c r="G189" s="46">
        <v>146.69639887</v>
      </c>
      <c r="H189" s="39">
        <v>0.65</v>
      </c>
      <c r="I189" s="39">
        <v>2.73</v>
      </c>
      <c r="J189" s="39">
        <v>0</v>
      </c>
      <c r="K189" s="39">
        <v>0</v>
      </c>
      <c r="L189" s="39">
        <v>1.4</v>
      </c>
      <c r="M189" s="39">
        <v>20.8</v>
      </c>
      <c r="N189" s="39">
        <v>1.07</v>
      </c>
      <c r="O189" s="39">
        <v>0</v>
      </c>
      <c r="P189" s="39">
        <v>0</v>
      </c>
      <c r="Q189" s="39">
        <v>0</v>
      </c>
      <c r="R189" s="39">
        <v>0.83</v>
      </c>
      <c r="S189" s="39">
        <v>247.83</v>
      </c>
      <c r="T189" s="39">
        <v>41.19</v>
      </c>
      <c r="U189" s="39">
        <v>8.39</v>
      </c>
      <c r="V189" s="39">
        <v>5.24</v>
      </c>
      <c r="W189" s="39">
        <v>30.19</v>
      </c>
      <c r="X189" s="39">
        <v>0.41</v>
      </c>
      <c r="Y189" s="39">
        <v>2.7</v>
      </c>
      <c r="Z189" s="39">
        <v>0.81</v>
      </c>
      <c r="AA189" s="39">
        <v>4.66</v>
      </c>
      <c r="AB189" s="39">
        <v>2.38</v>
      </c>
      <c r="AC189" s="39">
        <v>0.04</v>
      </c>
      <c r="AD189" s="39">
        <v>0.02</v>
      </c>
      <c r="AE189" s="39">
        <v>0.35</v>
      </c>
      <c r="AF189" s="39">
        <v>1.1499999999999999</v>
      </c>
      <c r="AG189" s="39">
        <v>0</v>
      </c>
      <c r="AH189" s="19">
        <v>0</v>
      </c>
      <c r="AI189" s="19">
        <v>172.68</v>
      </c>
      <c r="AJ189" s="19">
        <v>154.06</v>
      </c>
      <c r="AK189" s="19">
        <v>287.43</v>
      </c>
      <c r="AL189" s="19">
        <v>108.79</v>
      </c>
      <c r="AM189" s="19">
        <v>59.86</v>
      </c>
      <c r="AN189" s="19">
        <v>115.98</v>
      </c>
      <c r="AO189" s="19">
        <v>36.97</v>
      </c>
      <c r="AP189" s="19">
        <v>175.94</v>
      </c>
      <c r="AQ189" s="19">
        <v>126.28</v>
      </c>
      <c r="AR189" s="19">
        <v>149</v>
      </c>
      <c r="AS189" s="19">
        <v>144.56</v>
      </c>
      <c r="AT189" s="19">
        <v>75.28</v>
      </c>
      <c r="AU189" s="19">
        <v>126.43</v>
      </c>
      <c r="AV189" s="19">
        <v>1033.3</v>
      </c>
      <c r="AW189" s="19">
        <v>3.45</v>
      </c>
      <c r="AX189" s="19">
        <v>321.17</v>
      </c>
      <c r="AY189" s="19">
        <v>181.03</v>
      </c>
      <c r="AZ189" s="19">
        <v>93.08</v>
      </c>
      <c r="BA189" s="19">
        <v>70.650000000000006</v>
      </c>
      <c r="BB189" s="19">
        <v>0</v>
      </c>
      <c r="BC189" s="19">
        <v>0</v>
      </c>
      <c r="BD189" s="19">
        <v>0</v>
      </c>
      <c r="BE189" s="19">
        <v>0</v>
      </c>
      <c r="BF189" s="19">
        <v>0</v>
      </c>
      <c r="BG189" s="19">
        <v>0</v>
      </c>
      <c r="BH189" s="19">
        <v>0</v>
      </c>
      <c r="BI189" s="19">
        <v>0.27</v>
      </c>
      <c r="BJ189" s="19">
        <v>0</v>
      </c>
      <c r="BK189" s="19">
        <v>0.15</v>
      </c>
      <c r="BL189" s="19">
        <v>0.01</v>
      </c>
      <c r="BM189" s="19">
        <v>0.03</v>
      </c>
      <c r="BN189" s="19">
        <v>0</v>
      </c>
      <c r="BO189" s="19">
        <v>0</v>
      </c>
      <c r="BP189" s="19">
        <v>0</v>
      </c>
      <c r="BQ189" s="19">
        <v>0.91</v>
      </c>
      <c r="BR189" s="19">
        <v>0</v>
      </c>
      <c r="BS189" s="19">
        <v>0</v>
      </c>
      <c r="BT189" s="19">
        <v>2.64</v>
      </c>
      <c r="BU189" s="19">
        <v>0.01</v>
      </c>
      <c r="BV189" s="19">
        <v>0</v>
      </c>
      <c r="BW189" s="19">
        <v>0</v>
      </c>
      <c r="BX189" s="19">
        <v>0</v>
      </c>
      <c r="BY189" s="19">
        <v>0</v>
      </c>
      <c r="BZ189" s="19">
        <v>40.340000000000003</v>
      </c>
      <c r="CA189" s="20"/>
      <c r="CB189" s="20"/>
      <c r="CC189" s="19">
        <v>2.83</v>
      </c>
      <c r="CE189" s="19">
        <v>26.12</v>
      </c>
      <c r="CF189" s="19">
        <v>13.46</v>
      </c>
      <c r="CG189" s="19">
        <v>19.79</v>
      </c>
      <c r="CH189" s="19">
        <v>687.55</v>
      </c>
      <c r="CI189" s="19">
        <v>249.84</v>
      </c>
      <c r="CJ189" s="19">
        <v>468.7</v>
      </c>
      <c r="CK189" s="19">
        <v>3.8</v>
      </c>
      <c r="CL189" s="19">
        <v>2.14</v>
      </c>
      <c r="CM189" s="19">
        <v>3.31</v>
      </c>
      <c r="CN189" s="19">
        <v>1.19</v>
      </c>
      <c r="CO189" s="19">
        <v>0.63</v>
      </c>
    </row>
    <row r="190" spans="1:93" s="19" customFormat="1" x14ac:dyDescent="0.25">
      <c r="A190" s="17" t="str">
        <f>"27/10"</f>
        <v>27/10</v>
      </c>
      <c r="B190" s="18" t="s">
        <v>113</v>
      </c>
      <c r="C190" s="46">
        <v>150</v>
      </c>
      <c r="D190" s="39">
        <v>0.15</v>
      </c>
      <c r="E190" s="39">
        <v>0.04</v>
      </c>
      <c r="F190" s="39">
        <v>3.78</v>
      </c>
      <c r="G190" s="46">
        <v>15.130904999999998</v>
      </c>
      <c r="H190" s="39">
        <v>0</v>
      </c>
      <c r="I190" s="39">
        <v>0</v>
      </c>
      <c r="J190" s="39">
        <v>0</v>
      </c>
      <c r="K190" s="39">
        <v>0</v>
      </c>
      <c r="L190" s="39">
        <v>3.7</v>
      </c>
      <c r="M190" s="39">
        <v>0</v>
      </c>
      <c r="N190" s="39">
        <v>0.08</v>
      </c>
      <c r="O190" s="39">
        <v>0</v>
      </c>
      <c r="P190" s="39">
        <v>0</v>
      </c>
      <c r="Q190" s="39">
        <v>0</v>
      </c>
      <c r="R190" s="39">
        <v>0.05</v>
      </c>
      <c r="S190" s="39">
        <v>0.04</v>
      </c>
      <c r="T190" s="39">
        <v>0.11</v>
      </c>
      <c r="U190" s="39">
        <v>0.11</v>
      </c>
      <c r="V190" s="39">
        <v>0</v>
      </c>
      <c r="W190" s="39">
        <v>0</v>
      </c>
      <c r="X190" s="39">
        <v>0.01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19">
        <v>0</v>
      </c>
      <c r="AQ190" s="19">
        <v>0</v>
      </c>
      <c r="AR190" s="19">
        <v>0</v>
      </c>
      <c r="AS190" s="19">
        <v>0</v>
      </c>
      <c r="AT190" s="19">
        <v>0</v>
      </c>
      <c r="AU190" s="19">
        <v>0</v>
      </c>
      <c r="AV190" s="19">
        <v>0</v>
      </c>
      <c r="AW190" s="19">
        <v>0</v>
      </c>
      <c r="AX190" s="19">
        <v>0</v>
      </c>
      <c r="AY190" s="19">
        <v>0</v>
      </c>
      <c r="AZ190" s="19">
        <v>0</v>
      </c>
      <c r="BA190" s="19">
        <v>0</v>
      </c>
      <c r="BB190" s="19">
        <v>0</v>
      </c>
      <c r="BC190" s="19">
        <v>0</v>
      </c>
      <c r="BD190" s="19">
        <v>0</v>
      </c>
      <c r="BE190" s="19">
        <v>0</v>
      </c>
      <c r="BF190" s="19">
        <v>0</v>
      </c>
      <c r="BG190" s="19">
        <v>0</v>
      </c>
      <c r="BH190" s="19">
        <v>0</v>
      </c>
      <c r="BI190" s="19">
        <v>0</v>
      </c>
      <c r="BJ190" s="19">
        <v>0</v>
      </c>
      <c r="BK190" s="19">
        <v>0</v>
      </c>
      <c r="BL190" s="19">
        <v>0</v>
      </c>
      <c r="BM190" s="19">
        <v>0</v>
      </c>
      <c r="BN190" s="19">
        <v>0</v>
      </c>
      <c r="BO190" s="19">
        <v>0</v>
      </c>
      <c r="BP190" s="19">
        <v>0</v>
      </c>
      <c r="BQ190" s="19">
        <v>0</v>
      </c>
      <c r="BR190" s="19">
        <v>0</v>
      </c>
      <c r="BS190" s="19">
        <v>0</v>
      </c>
      <c r="BT190" s="19">
        <v>0</v>
      </c>
      <c r="BU190" s="19">
        <v>0</v>
      </c>
      <c r="BV190" s="19">
        <v>0</v>
      </c>
      <c r="BW190" s="19">
        <v>0</v>
      </c>
      <c r="BX190" s="19">
        <v>0</v>
      </c>
      <c r="BY190" s="19">
        <v>0</v>
      </c>
      <c r="BZ190" s="19">
        <v>150.07</v>
      </c>
      <c r="CA190" s="20"/>
      <c r="CB190" s="20"/>
      <c r="CC190" s="19">
        <v>0</v>
      </c>
      <c r="CE190" s="19">
        <v>3.69</v>
      </c>
      <c r="CF190" s="19">
        <v>3.69</v>
      </c>
      <c r="CG190" s="19">
        <v>3.69</v>
      </c>
      <c r="CH190" s="19">
        <v>398.25</v>
      </c>
      <c r="CI190" s="19">
        <v>156.6</v>
      </c>
      <c r="CJ190" s="19">
        <v>277.43</v>
      </c>
      <c r="CK190" s="19">
        <v>39.61</v>
      </c>
      <c r="CL190" s="19">
        <v>23.41</v>
      </c>
      <c r="CM190" s="19">
        <v>31.51</v>
      </c>
      <c r="CN190" s="19">
        <v>3.75</v>
      </c>
      <c r="CO190" s="19">
        <v>0</v>
      </c>
    </row>
    <row r="191" spans="1:93" s="7" customFormat="1" ht="31.5" x14ac:dyDescent="0.25">
      <c r="A191" s="14" t="str">
        <f>"9/4"</f>
        <v>9/4</v>
      </c>
      <c r="B191" s="15" t="s">
        <v>126</v>
      </c>
      <c r="C191" s="47">
        <v>150</v>
      </c>
      <c r="D191" s="40">
        <v>3.89</v>
      </c>
      <c r="E191" s="40">
        <v>4.37</v>
      </c>
      <c r="F191" s="40">
        <v>30.38</v>
      </c>
      <c r="G191" s="47">
        <v>175.64582399999998</v>
      </c>
      <c r="H191" s="40">
        <v>2.82</v>
      </c>
      <c r="I191" s="40">
        <v>0.08</v>
      </c>
      <c r="J191" s="40">
        <v>0</v>
      </c>
      <c r="K191" s="40">
        <v>0</v>
      </c>
      <c r="L191" s="40">
        <v>6.59</v>
      </c>
      <c r="M191" s="40">
        <v>22.85</v>
      </c>
      <c r="N191" s="40">
        <v>0.94</v>
      </c>
      <c r="O191" s="40">
        <v>0</v>
      </c>
      <c r="P191" s="40">
        <v>0</v>
      </c>
      <c r="Q191" s="40">
        <v>0.06</v>
      </c>
      <c r="R191" s="40">
        <v>1.06</v>
      </c>
      <c r="S191" s="40">
        <v>176.07</v>
      </c>
      <c r="T191" s="40">
        <v>115.23</v>
      </c>
      <c r="U191" s="40">
        <v>70.36</v>
      </c>
      <c r="V191" s="40">
        <v>23.23</v>
      </c>
      <c r="W191" s="40">
        <v>94.42</v>
      </c>
      <c r="X191" s="40">
        <v>0.4</v>
      </c>
      <c r="Y191" s="40">
        <v>26.25</v>
      </c>
      <c r="Z191" s="40">
        <v>15.19</v>
      </c>
      <c r="AA191" s="40">
        <v>29.25</v>
      </c>
      <c r="AB191" s="40">
        <v>0.17</v>
      </c>
      <c r="AC191" s="40">
        <v>0.04</v>
      </c>
      <c r="AD191" s="40">
        <v>0.09</v>
      </c>
      <c r="AE191" s="40">
        <v>0.5</v>
      </c>
      <c r="AF191" s="40">
        <v>1.55</v>
      </c>
      <c r="AG191" s="40">
        <v>0.28999999999999998</v>
      </c>
      <c r="AH191" s="7">
        <v>0</v>
      </c>
      <c r="AI191" s="7">
        <v>137.37</v>
      </c>
      <c r="AJ191" s="7">
        <v>108.23</v>
      </c>
      <c r="AK191" s="7">
        <v>203.3</v>
      </c>
      <c r="AL191" s="7">
        <v>85.74</v>
      </c>
      <c r="AM191" s="7">
        <v>52.37</v>
      </c>
      <c r="AN191" s="7">
        <v>79.34</v>
      </c>
      <c r="AO191" s="7">
        <v>33.92</v>
      </c>
      <c r="AP191" s="7">
        <v>121.2</v>
      </c>
      <c r="AQ191" s="7">
        <v>127.45</v>
      </c>
      <c r="AR191" s="7">
        <v>165.89</v>
      </c>
      <c r="AS191" s="7">
        <v>176.73</v>
      </c>
      <c r="AT191" s="7">
        <v>56.26</v>
      </c>
      <c r="AU191" s="7">
        <v>104.37</v>
      </c>
      <c r="AV191" s="7">
        <v>393.3</v>
      </c>
      <c r="AW191" s="7">
        <v>0</v>
      </c>
      <c r="AX191" s="7">
        <v>108.49</v>
      </c>
      <c r="AY191" s="7">
        <v>108.71</v>
      </c>
      <c r="AZ191" s="7">
        <v>95.33</v>
      </c>
      <c r="BA191" s="7">
        <v>44.67</v>
      </c>
      <c r="BB191" s="7">
        <v>0.1</v>
      </c>
      <c r="BC191" s="7">
        <v>0.05</v>
      </c>
      <c r="BD191" s="7">
        <v>0.02</v>
      </c>
      <c r="BE191" s="7">
        <v>0.06</v>
      </c>
      <c r="BF191" s="7">
        <v>0.06</v>
      </c>
      <c r="BG191" s="7">
        <v>0.3</v>
      </c>
      <c r="BH191" s="7">
        <v>0</v>
      </c>
      <c r="BI191" s="7">
        <v>0.87</v>
      </c>
      <c r="BJ191" s="7">
        <v>0</v>
      </c>
      <c r="BK191" s="7">
        <v>0.26</v>
      </c>
      <c r="BL191" s="7">
        <v>0</v>
      </c>
      <c r="BM191" s="7">
        <v>0</v>
      </c>
      <c r="BN191" s="7">
        <v>0</v>
      </c>
      <c r="BO191" s="7">
        <v>0.06</v>
      </c>
      <c r="BP191" s="7">
        <v>0.09</v>
      </c>
      <c r="BQ191" s="7">
        <v>0.77</v>
      </c>
      <c r="BR191" s="7">
        <v>0</v>
      </c>
      <c r="BS191" s="7">
        <v>0</v>
      </c>
      <c r="BT191" s="7">
        <v>0.09</v>
      </c>
      <c r="BU191" s="7">
        <v>0</v>
      </c>
      <c r="BV191" s="7">
        <v>0</v>
      </c>
      <c r="BW191" s="7">
        <v>0</v>
      </c>
      <c r="BX191" s="7">
        <v>0</v>
      </c>
      <c r="BY191" s="7">
        <v>0</v>
      </c>
      <c r="BZ191" s="7">
        <v>111.87</v>
      </c>
      <c r="CA191" s="16"/>
      <c r="CB191" s="16"/>
      <c r="CC191" s="7">
        <v>28.78</v>
      </c>
      <c r="CE191" s="7">
        <v>17.73</v>
      </c>
      <c r="CF191" s="7">
        <v>8.49</v>
      </c>
      <c r="CG191" s="7">
        <v>13.11</v>
      </c>
      <c r="CH191" s="7">
        <v>1334.29</v>
      </c>
      <c r="CI191" s="7">
        <v>616.05999999999995</v>
      </c>
      <c r="CJ191" s="7">
        <v>975.17</v>
      </c>
      <c r="CK191" s="7">
        <v>18.690000000000001</v>
      </c>
      <c r="CL191" s="7">
        <v>8.15</v>
      </c>
      <c r="CM191" s="7">
        <v>13.42</v>
      </c>
      <c r="CN191" s="7">
        <v>3.75</v>
      </c>
      <c r="CO191" s="7">
        <v>0.38</v>
      </c>
    </row>
    <row r="192" spans="1:93" s="8" customFormat="1" x14ac:dyDescent="0.25">
      <c r="A192" s="21"/>
      <c r="B192" s="22" t="s">
        <v>115</v>
      </c>
      <c r="C192" s="48">
        <f>SUM(C189:C191)</f>
        <v>370</v>
      </c>
      <c r="D192" s="41">
        <f t="shared" ref="D192:AG192" si="34">SUM(D189:D191)</f>
        <v>7.85</v>
      </c>
      <c r="E192" s="41">
        <f t="shared" si="34"/>
        <v>8.7100000000000009</v>
      </c>
      <c r="F192" s="41">
        <f t="shared" si="34"/>
        <v>57.43</v>
      </c>
      <c r="G192" s="48">
        <f t="shared" si="34"/>
        <v>337.47312786999998</v>
      </c>
      <c r="H192" s="48">
        <f t="shared" si="34"/>
        <v>3.4699999999999998</v>
      </c>
      <c r="I192" s="48">
        <f t="shared" si="34"/>
        <v>2.81</v>
      </c>
      <c r="J192" s="48">
        <f t="shared" si="34"/>
        <v>0</v>
      </c>
      <c r="K192" s="48">
        <f t="shared" si="34"/>
        <v>0</v>
      </c>
      <c r="L192" s="48">
        <f t="shared" si="34"/>
        <v>11.69</v>
      </c>
      <c r="M192" s="48">
        <f t="shared" si="34"/>
        <v>43.650000000000006</v>
      </c>
      <c r="N192" s="48">
        <f t="shared" si="34"/>
        <v>2.09</v>
      </c>
      <c r="O192" s="48">
        <f t="shared" si="34"/>
        <v>0</v>
      </c>
      <c r="P192" s="48">
        <f t="shared" si="34"/>
        <v>0</v>
      </c>
      <c r="Q192" s="48">
        <f t="shared" si="34"/>
        <v>0.06</v>
      </c>
      <c r="R192" s="48">
        <f t="shared" si="34"/>
        <v>1.94</v>
      </c>
      <c r="S192" s="48">
        <f t="shared" si="34"/>
        <v>423.94</v>
      </c>
      <c r="T192" s="48">
        <f t="shared" si="34"/>
        <v>156.53</v>
      </c>
      <c r="U192" s="41">
        <f t="shared" si="34"/>
        <v>78.86</v>
      </c>
      <c r="V192" s="41">
        <f t="shared" si="34"/>
        <v>28.47</v>
      </c>
      <c r="W192" s="41">
        <f t="shared" si="34"/>
        <v>124.61</v>
      </c>
      <c r="X192" s="41">
        <f t="shared" si="34"/>
        <v>0.82000000000000006</v>
      </c>
      <c r="Y192" s="41">
        <f t="shared" si="34"/>
        <v>28.95</v>
      </c>
      <c r="Z192" s="41">
        <f t="shared" si="34"/>
        <v>16</v>
      </c>
      <c r="AA192" s="41">
        <f t="shared" si="34"/>
        <v>33.909999999999997</v>
      </c>
      <c r="AB192" s="41">
        <f t="shared" si="34"/>
        <v>2.5499999999999998</v>
      </c>
      <c r="AC192" s="41">
        <f t="shared" si="34"/>
        <v>0.08</v>
      </c>
      <c r="AD192" s="41">
        <f t="shared" si="34"/>
        <v>0.11</v>
      </c>
      <c r="AE192" s="41">
        <f t="shared" si="34"/>
        <v>0.85</v>
      </c>
      <c r="AF192" s="41">
        <f t="shared" si="34"/>
        <v>2.7</v>
      </c>
      <c r="AG192" s="41">
        <f t="shared" si="34"/>
        <v>0.28999999999999998</v>
      </c>
      <c r="AH192" s="8">
        <v>0</v>
      </c>
      <c r="AI192" s="8">
        <v>310.05</v>
      </c>
      <c r="AJ192" s="8">
        <v>262.29000000000002</v>
      </c>
      <c r="AK192" s="8">
        <v>490.73</v>
      </c>
      <c r="AL192" s="8">
        <v>194.52</v>
      </c>
      <c r="AM192" s="8">
        <v>112.23</v>
      </c>
      <c r="AN192" s="8">
        <v>195.32</v>
      </c>
      <c r="AO192" s="8">
        <v>70.89</v>
      </c>
      <c r="AP192" s="8">
        <v>297.14</v>
      </c>
      <c r="AQ192" s="8">
        <v>253.73</v>
      </c>
      <c r="AR192" s="8">
        <v>314.89</v>
      </c>
      <c r="AS192" s="8">
        <v>321.29000000000002</v>
      </c>
      <c r="AT192" s="8">
        <v>131.55000000000001</v>
      </c>
      <c r="AU192" s="8">
        <v>230.8</v>
      </c>
      <c r="AV192" s="8">
        <v>1426.6</v>
      </c>
      <c r="AW192" s="8">
        <v>3.45</v>
      </c>
      <c r="AX192" s="8">
        <v>429.66</v>
      </c>
      <c r="AY192" s="8">
        <v>289.74</v>
      </c>
      <c r="AZ192" s="8">
        <v>188.41</v>
      </c>
      <c r="BA192" s="8">
        <v>115.33</v>
      </c>
      <c r="BB192" s="8">
        <v>0.1</v>
      </c>
      <c r="BC192" s="8">
        <v>0.05</v>
      </c>
      <c r="BD192" s="8">
        <v>0.02</v>
      </c>
      <c r="BE192" s="8">
        <v>0.06</v>
      </c>
      <c r="BF192" s="8">
        <v>0.06</v>
      </c>
      <c r="BG192" s="8">
        <v>0.3</v>
      </c>
      <c r="BH192" s="8">
        <v>0</v>
      </c>
      <c r="BI192" s="8">
        <v>1.1399999999999999</v>
      </c>
      <c r="BJ192" s="8">
        <v>0</v>
      </c>
      <c r="BK192" s="8">
        <v>0.42</v>
      </c>
      <c r="BL192" s="8">
        <v>0.01</v>
      </c>
      <c r="BM192" s="8">
        <v>0.03</v>
      </c>
      <c r="BN192" s="8">
        <v>0</v>
      </c>
      <c r="BO192" s="8">
        <v>0.06</v>
      </c>
      <c r="BP192" s="8">
        <v>0.09</v>
      </c>
      <c r="BQ192" s="8">
        <v>1.67</v>
      </c>
      <c r="BR192" s="8">
        <v>0</v>
      </c>
      <c r="BS192" s="8">
        <v>0</v>
      </c>
      <c r="BT192" s="8">
        <v>2.73</v>
      </c>
      <c r="BU192" s="8">
        <v>0.01</v>
      </c>
      <c r="BV192" s="8">
        <v>0</v>
      </c>
      <c r="BW192" s="8">
        <v>0</v>
      </c>
      <c r="BX192" s="8">
        <v>0</v>
      </c>
      <c r="BY192" s="8">
        <v>0</v>
      </c>
      <c r="BZ192" s="8">
        <v>302.27999999999997</v>
      </c>
      <c r="CA192" s="6"/>
      <c r="CB192" s="6" t="e">
        <f>$G$192/#REF!*100</f>
        <v>#REF!</v>
      </c>
      <c r="CC192" s="8">
        <v>31.61</v>
      </c>
      <c r="CE192" s="8">
        <v>47.54</v>
      </c>
      <c r="CF192" s="8">
        <v>25.64</v>
      </c>
      <c r="CG192" s="8">
        <v>36.590000000000003</v>
      </c>
      <c r="CH192" s="8">
        <v>2420.09</v>
      </c>
      <c r="CI192" s="8">
        <v>1022.5</v>
      </c>
      <c r="CJ192" s="8">
        <v>1721.3</v>
      </c>
      <c r="CK192" s="8">
        <v>62.1</v>
      </c>
      <c r="CL192" s="8">
        <v>33.69</v>
      </c>
      <c r="CM192" s="8">
        <v>48.23</v>
      </c>
      <c r="CN192" s="8">
        <v>8.69</v>
      </c>
      <c r="CO192" s="8">
        <v>1.01</v>
      </c>
    </row>
    <row r="193" spans="1:93" s="8" customFormat="1" x14ac:dyDescent="0.25">
      <c r="A193" s="21"/>
      <c r="B193" s="22" t="s">
        <v>116</v>
      </c>
      <c r="C193" s="48">
        <f t="shared" ref="C193:AG193" si="35">C175+C178+C187+C192</f>
        <v>1345</v>
      </c>
      <c r="D193" s="41">
        <f t="shared" si="35"/>
        <v>34.510000000000005</v>
      </c>
      <c r="E193" s="41">
        <f t="shared" si="35"/>
        <v>36.870000000000005</v>
      </c>
      <c r="F193" s="41">
        <f t="shared" si="35"/>
        <v>184.3</v>
      </c>
      <c r="G193" s="48">
        <f t="shared" si="35"/>
        <v>1187.604823988182</v>
      </c>
      <c r="H193" s="48">
        <f t="shared" si="35"/>
        <v>15.59</v>
      </c>
      <c r="I193" s="48">
        <f t="shared" si="35"/>
        <v>22.349999999999998</v>
      </c>
      <c r="J193" s="48">
        <f t="shared" si="35"/>
        <v>0</v>
      </c>
      <c r="K193" s="48">
        <f t="shared" si="35"/>
        <v>0</v>
      </c>
      <c r="L193" s="48">
        <f t="shared" si="35"/>
        <v>59.15</v>
      </c>
      <c r="M193" s="48">
        <f t="shared" si="35"/>
        <v>112.44000000000001</v>
      </c>
      <c r="N193" s="48">
        <f t="shared" si="35"/>
        <v>12.71</v>
      </c>
      <c r="O193" s="48">
        <f t="shared" si="35"/>
        <v>0</v>
      </c>
      <c r="P193" s="48">
        <f t="shared" si="35"/>
        <v>0</v>
      </c>
      <c r="Q193" s="48">
        <f t="shared" si="35"/>
        <v>2.2200000000000002</v>
      </c>
      <c r="R193" s="48">
        <f t="shared" si="35"/>
        <v>10.719999999999999</v>
      </c>
      <c r="S193" s="48">
        <f t="shared" si="35"/>
        <v>1515.8500000000001</v>
      </c>
      <c r="T193" s="48">
        <f t="shared" si="35"/>
        <v>1958.2199999999998</v>
      </c>
      <c r="U193" s="41">
        <f t="shared" si="35"/>
        <v>437.79</v>
      </c>
      <c r="V193" s="41">
        <f t="shared" si="35"/>
        <v>153.85</v>
      </c>
      <c r="W193" s="41">
        <f t="shared" si="35"/>
        <v>583.54999999999995</v>
      </c>
      <c r="X193" s="41">
        <f t="shared" si="35"/>
        <v>8.09</v>
      </c>
      <c r="Y193" s="41">
        <f t="shared" si="35"/>
        <v>106.2</v>
      </c>
      <c r="Z193" s="41">
        <f t="shared" si="35"/>
        <v>1938.8099999999997</v>
      </c>
      <c r="AA193" s="41">
        <f t="shared" si="35"/>
        <v>474.03</v>
      </c>
      <c r="AB193" s="41">
        <f t="shared" si="35"/>
        <v>7.629999999999999</v>
      </c>
      <c r="AC193" s="41">
        <f t="shared" si="35"/>
        <v>0.45</v>
      </c>
      <c r="AD193" s="41">
        <f t="shared" si="35"/>
        <v>0.61</v>
      </c>
      <c r="AE193" s="41">
        <f t="shared" si="35"/>
        <v>6.3999999999999995</v>
      </c>
      <c r="AF193" s="41">
        <f t="shared" si="35"/>
        <v>14.940000000000001</v>
      </c>
      <c r="AG193" s="41">
        <f t="shared" si="35"/>
        <v>29.91</v>
      </c>
      <c r="AH193" s="8">
        <v>0</v>
      </c>
      <c r="AI193" s="8">
        <v>1822.6</v>
      </c>
      <c r="AJ193" s="8">
        <v>1679.96</v>
      </c>
      <c r="AK193" s="8">
        <v>2839.62</v>
      </c>
      <c r="AL193" s="8">
        <v>2420.27</v>
      </c>
      <c r="AM193" s="8">
        <v>569.66999999999996</v>
      </c>
      <c r="AN193" s="8">
        <v>1331.16</v>
      </c>
      <c r="AO193" s="8">
        <v>467.63</v>
      </c>
      <c r="AP193" s="8">
        <v>1751.26</v>
      </c>
      <c r="AQ193" s="8">
        <v>1564.73</v>
      </c>
      <c r="AR193" s="8">
        <v>2147.14</v>
      </c>
      <c r="AS193" s="8">
        <v>2853.4</v>
      </c>
      <c r="AT193" s="8">
        <v>892.03</v>
      </c>
      <c r="AU193" s="8">
        <v>1493.83</v>
      </c>
      <c r="AV193" s="8">
        <v>7337.82</v>
      </c>
      <c r="AW193" s="8">
        <v>105.38</v>
      </c>
      <c r="AX193" s="8">
        <v>2111.73</v>
      </c>
      <c r="AY193" s="8">
        <v>1574.19</v>
      </c>
      <c r="AZ193" s="8">
        <v>1196.26</v>
      </c>
      <c r="BA193" s="8">
        <v>554.15</v>
      </c>
      <c r="BB193" s="8">
        <v>0.26</v>
      </c>
      <c r="BC193" s="8">
        <v>0.11</v>
      </c>
      <c r="BD193" s="8">
        <v>0.1</v>
      </c>
      <c r="BE193" s="8">
        <v>0.25</v>
      </c>
      <c r="BF193" s="8">
        <v>0.28999999999999998</v>
      </c>
      <c r="BG193" s="8">
        <v>1.02</v>
      </c>
      <c r="BH193" s="8">
        <v>0.04</v>
      </c>
      <c r="BI193" s="8">
        <v>3.42</v>
      </c>
      <c r="BJ193" s="8">
        <v>0.01</v>
      </c>
      <c r="BK193" s="8">
        <v>1.1000000000000001</v>
      </c>
      <c r="BL193" s="8">
        <v>0.04</v>
      </c>
      <c r="BM193" s="8">
        <v>0.05</v>
      </c>
      <c r="BN193" s="8">
        <v>0</v>
      </c>
      <c r="BO193" s="8">
        <v>0.17</v>
      </c>
      <c r="BP193" s="8">
        <v>0.28999999999999998</v>
      </c>
      <c r="BQ193" s="8">
        <v>4.34</v>
      </c>
      <c r="BR193" s="8">
        <v>0</v>
      </c>
      <c r="BS193" s="8">
        <v>0</v>
      </c>
      <c r="BT193" s="8">
        <v>5.71</v>
      </c>
      <c r="BU193" s="8">
        <v>0.11</v>
      </c>
      <c r="BV193" s="8">
        <v>0</v>
      </c>
      <c r="BW193" s="8">
        <v>0</v>
      </c>
      <c r="BX193" s="8">
        <v>0</v>
      </c>
      <c r="BY193" s="8">
        <v>0</v>
      </c>
      <c r="BZ193" s="8">
        <v>1160.22</v>
      </c>
      <c r="CA193" s="6"/>
      <c r="CB193" s="6"/>
      <c r="CC193" s="8">
        <v>313.06</v>
      </c>
      <c r="CE193" s="8">
        <v>182.74</v>
      </c>
      <c r="CF193" s="8">
        <v>101.18</v>
      </c>
      <c r="CG193" s="8">
        <v>141.96</v>
      </c>
      <c r="CH193" s="8">
        <v>10196.98</v>
      </c>
      <c r="CI193" s="8">
        <v>4863.5600000000004</v>
      </c>
      <c r="CJ193" s="8">
        <v>7530.27</v>
      </c>
      <c r="CK193" s="8">
        <v>260.16000000000003</v>
      </c>
      <c r="CL193" s="8">
        <v>148.1</v>
      </c>
      <c r="CM193" s="8">
        <v>204.47</v>
      </c>
      <c r="CN193" s="8">
        <v>27.44</v>
      </c>
      <c r="CO193" s="8">
        <v>2.84</v>
      </c>
    </row>
    <row r="195" spans="1:93" x14ac:dyDescent="0.25">
      <c r="B195" s="22" t="s">
        <v>161</v>
      </c>
    </row>
    <row r="196" spans="1:93" x14ac:dyDescent="0.25">
      <c r="B196" s="12" t="s">
        <v>96</v>
      </c>
    </row>
    <row r="197" spans="1:93" s="19" customFormat="1" x14ac:dyDescent="0.25">
      <c r="A197" s="17" t="str">
        <f>"-"</f>
        <v>-</v>
      </c>
      <c r="B197" s="18" t="s">
        <v>97</v>
      </c>
      <c r="C197" s="46">
        <v>30</v>
      </c>
      <c r="D197" s="39">
        <v>2.25</v>
      </c>
      <c r="E197" s="39">
        <v>1.5</v>
      </c>
      <c r="F197" s="39">
        <v>11.19</v>
      </c>
      <c r="G197" s="46">
        <v>66.335999999999999</v>
      </c>
      <c r="H197" s="39">
        <v>0.15</v>
      </c>
      <c r="I197" s="39">
        <v>0</v>
      </c>
      <c r="J197" s="39">
        <v>0</v>
      </c>
      <c r="K197" s="39">
        <v>0</v>
      </c>
      <c r="L197" s="39">
        <v>0.99</v>
      </c>
      <c r="M197" s="39">
        <v>9.24</v>
      </c>
      <c r="N197" s="39">
        <v>0.96</v>
      </c>
      <c r="O197" s="39">
        <v>0</v>
      </c>
      <c r="P197" s="39">
        <v>0</v>
      </c>
      <c r="Q197" s="39">
        <v>0.09</v>
      </c>
      <c r="R197" s="39">
        <v>0.48</v>
      </c>
      <c r="S197" s="39">
        <v>128.69999999999999</v>
      </c>
      <c r="T197" s="39">
        <v>39.299999999999997</v>
      </c>
      <c r="U197" s="39">
        <v>6.6</v>
      </c>
      <c r="V197" s="39">
        <v>9.9</v>
      </c>
      <c r="W197" s="39">
        <v>25.5</v>
      </c>
      <c r="X197" s="39">
        <v>0.6</v>
      </c>
      <c r="Y197" s="39">
        <v>0</v>
      </c>
      <c r="Z197" s="39">
        <v>0</v>
      </c>
      <c r="AA197" s="39">
        <v>0</v>
      </c>
      <c r="AB197" s="39">
        <v>0.51</v>
      </c>
      <c r="AC197" s="39">
        <v>0.05</v>
      </c>
      <c r="AD197" s="39">
        <v>0.02</v>
      </c>
      <c r="AE197" s="39">
        <v>0.48</v>
      </c>
      <c r="AF197" s="39">
        <v>0.9</v>
      </c>
      <c r="AG197" s="39">
        <v>0</v>
      </c>
      <c r="AH197" s="19">
        <v>0</v>
      </c>
      <c r="AI197" s="19">
        <v>111.6</v>
      </c>
      <c r="AJ197" s="19">
        <v>115.8</v>
      </c>
      <c r="AK197" s="19">
        <v>177.3</v>
      </c>
      <c r="AL197" s="19">
        <v>59.7</v>
      </c>
      <c r="AM197" s="19">
        <v>35.1</v>
      </c>
      <c r="AN197" s="19">
        <v>70.2</v>
      </c>
      <c r="AO197" s="19">
        <v>26.4</v>
      </c>
      <c r="AP197" s="19">
        <v>126</v>
      </c>
      <c r="AQ197" s="19">
        <v>78.3</v>
      </c>
      <c r="AR197" s="19">
        <v>108.9</v>
      </c>
      <c r="AS197" s="19">
        <v>90.3</v>
      </c>
      <c r="AT197" s="19">
        <v>48.3</v>
      </c>
      <c r="AU197" s="19">
        <v>84</v>
      </c>
      <c r="AV197" s="19">
        <v>697.5</v>
      </c>
      <c r="AW197" s="19">
        <v>0</v>
      </c>
      <c r="AX197" s="19">
        <v>227.1</v>
      </c>
      <c r="AY197" s="19">
        <v>99.3</v>
      </c>
      <c r="AZ197" s="19">
        <v>66.599999999999994</v>
      </c>
      <c r="BA197" s="19">
        <v>51.9</v>
      </c>
      <c r="BB197" s="19">
        <v>0</v>
      </c>
      <c r="BC197" s="19">
        <v>0</v>
      </c>
      <c r="BD197" s="19">
        <v>0</v>
      </c>
      <c r="BE197" s="19">
        <v>0</v>
      </c>
      <c r="BF197" s="19">
        <v>0</v>
      </c>
      <c r="BG197" s="19">
        <v>0.01</v>
      </c>
      <c r="BH197" s="19">
        <v>0</v>
      </c>
      <c r="BI197" s="19">
        <v>0.1</v>
      </c>
      <c r="BJ197" s="19">
        <v>0</v>
      </c>
      <c r="BK197" s="19">
        <v>0.05</v>
      </c>
      <c r="BL197" s="19">
        <v>0</v>
      </c>
      <c r="BM197" s="19">
        <v>0</v>
      </c>
      <c r="BN197" s="19">
        <v>0</v>
      </c>
      <c r="BO197" s="19">
        <v>0</v>
      </c>
      <c r="BP197" s="19">
        <v>0</v>
      </c>
      <c r="BQ197" s="19">
        <v>0.35</v>
      </c>
      <c r="BR197" s="19">
        <v>0</v>
      </c>
      <c r="BS197" s="19">
        <v>0</v>
      </c>
      <c r="BT197" s="19">
        <v>0.26</v>
      </c>
      <c r="BU197" s="19">
        <v>0.01</v>
      </c>
      <c r="BV197" s="19">
        <v>0</v>
      </c>
      <c r="BW197" s="19">
        <v>0</v>
      </c>
      <c r="BX197" s="19">
        <v>0</v>
      </c>
      <c r="BY197" s="19">
        <v>0</v>
      </c>
      <c r="BZ197" s="19">
        <v>10.23</v>
      </c>
      <c r="CA197" s="20"/>
      <c r="CB197" s="20"/>
      <c r="CC197" s="19">
        <v>0</v>
      </c>
      <c r="CE197" s="19">
        <v>0</v>
      </c>
      <c r="CF197" s="19">
        <v>0</v>
      </c>
      <c r="CG197" s="19">
        <v>0</v>
      </c>
      <c r="CH197" s="19">
        <v>570</v>
      </c>
      <c r="CI197" s="19">
        <v>219.6</v>
      </c>
      <c r="CJ197" s="19">
        <v>394.8</v>
      </c>
      <c r="CK197" s="19">
        <v>4.5599999999999996</v>
      </c>
      <c r="CL197" s="19">
        <v>4.5599999999999996</v>
      </c>
      <c r="CM197" s="19">
        <v>4.5599999999999996</v>
      </c>
      <c r="CN197" s="19">
        <v>0</v>
      </c>
      <c r="CO197" s="19">
        <v>0</v>
      </c>
    </row>
    <row r="198" spans="1:93" s="19" customFormat="1" x14ac:dyDescent="0.25">
      <c r="A198" s="17" t="str">
        <f>"-"</f>
        <v>-</v>
      </c>
      <c r="B198" s="18" t="s">
        <v>117</v>
      </c>
      <c r="C198" s="46">
        <v>5</v>
      </c>
      <c r="D198" s="39">
        <v>0.04</v>
      </c>
      <c r="E198" s="39">
        <v>3.63</v>
      </c>
      <c r="F198" s="39">
        <v>7.0000000000000007E-2</v>
      </c>
      <c r="G198" s="46">
        <v>33.031999999999996</v>
      </c>
      <c r="H198" s="39">
        <v>2.36</v>
      </c>
      <c r="I198" s="39">
        <v>0.11</v>
      </c>
      <c r="J198" s="39">
        <v>0</v>
      </c>
      <c r="K198" s="39">
        <v>0</v>
      </c>
      <c r="L198" s="39">
        <v>7.0000000000000007E-2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7.0000000000000007E-2</v>
      </c>
      <c r="S198" s="39">
        <v>0.75</v>
      </c>
      <c r="T198" s="39">
        <v>1.5</v>
      </c>
      <c r="U198" s="39">
        <v>1.2</v>
      </c>
      <c r="V198" s="39">
        <v>0</v>
      </c>
      <c r="W198" s="39">
        <v>1.5</v>
      </c>
      <c r="X198" s="39">
        <v>0.01</v>
      </c>
      <c r="Y198" s="39">
        <v>20</v>
      </c>
      <c r="Z198" s="39">
        <v>15</v>
      </c>
      <c r="AA198" s="39">
        <v>22.5</v>
      </c>
      <c r="AB198" s="39">
        <v>0.05</v>
      </c>
      <c r="AC198" s="39">
        <v>0</v>
      </c>
      <c r="AD198" s="39">
        <v>0.01</v>
      </c>
      <c r="AE198" s="39">
        <v>0.01</v>
      </c>
      <c r="AF198" s="39">
        <v>0.01</v>
      </c>
      <c r="AG198" s="39">
        <v>0</v>
      </c>
      <c r="AH198" s="19">
        <v>0</v>
      </c>
      <c r="AI198" s="19">
        <v>2.1</v>
      </c>
      <c r="AJ198" s="19">
        <v>2.0499999999999998</v>
      </c>
      <c r="AK198" s="19">
        <v>3.8</v>
      </c>
      <c r="AL198" s="19">
        <v>2.25</v>
      </c>
      <c r="AM198" s="19">
        <v>0.85</v>
      </c>
      <c r="AN198" s="19">
        <v>2.35</v>
      </c>
      <c r="AO198" s="19">
        <v>2.15</v>
      </c>
      <c r="AP198" s="19">
        <v>2.1</v>
      </c>
      <c r="AQ198" s="19">
        <v>1.8</v>
      </c>
      <c r="AR198" s="19">
        <v>1.3</v>
      </c>
      <c r="AS198" s="19">
        <v>2.85</v>
      </c>
      <c r="AT198" s="19">
        <v>1.75</v>
      </c>
      <c r="AU198" s="19">
        <v>1.2</v>
      </c>
      <c r="AV198" s="19">
        <v>7.1</v>
      </c>
      <c r="AW198" s="19">
        <v>0</v>
      </c>
      <c r="AX198" s="19">
        <v>2.4</v>
      </c>
      <c r="AY198" s="19">
        <v>2.7</v>
      </c>
      <c r="AZ198" s="19">
        <v>2.1</v>
      </c>
      <c r="BA198" s="19">
        <v>0.5</v>
      </c>
      <c r="BB198" s="19">
        <v>0.13</v>
      </c>
      <c r="BC198" s="19">
        <v>0.06</v>
      </c>
      <c r="BD198" s="19">
        <v>0.03</v>
      </c>
      <c r="BE198" s="19">
        <v>0.08</v>
      </c>
      <c r="BF198" s="19">
        <v>0.09</v>
      </c>
      <c r="BG198" s="19">
        <v>0.4</v>
      </c>
      <c r="BH198" s="19">
        <v>0</v>
      </c>
      <c r="BI198" s="19">
        <v>1.1000000000000001</v>
      </c>
      <c r="BJ198" s="19">
        <v>0</v>
      </c>
      <c r="BK198" s="19">
        <v>0.34</v>
      </c>
      <c r="BL198" s="19">
        <v>0</v>
      </c>
      <c r="BM198" s="19">
        <v>0</v>
      </c>
      <c r="BN198" s="19">
        <v>0</v>
      </c>
      <c r="BO198" s="19">
        <v>0.08</v>
      </c>
      <c r="BP198" s="19">
        <v>0.12</v>
      </c>
      <c r="BQ198" s="19">
        <v>0.9</v>
      </c>
      <c r="BR198" s="19">
        <v>0</v>
      </c>
      <c r="BS198" s="19">
        <v>0</v>
      </c>
      <c r="BT198" s="19">
        <v>0.05</v>
      </c>
      <c r="BU198" s="19">
        <v>0</v>
      </c>
      <c r="BV198" s="19">
        <v>0</v>
      </c>
      <c r="BW198" s="19">
        <v>0</v>
      </c>
      <c r="BX198" s="19">
        <v>0</v>
      </c>
      <c r="BY198" s="19">
        <v>0</v>
      </c>
      <c r="BZ198" s="19">
        <v>1.25</v>
      </c>
      <c r="CA198" s="20"/>
      <c r="CB198" s="20"/>
      <c r="CC198" s="19">
        <v>22.5</v>
      </c>
      <c r="CE198" s="19">
        <v>0.2</v>
      </c>
      <c r="CF198" s="19">
        <v>0.05</v>
      </c>
      <c r="CG198" s="19">
        <v>0.13</v>
      </c>
      <c r="CH198" s="19">
        <v>10</v>
      </c>
      <c r="CI198" s="19">
        <v>4.0999999999999996</v>
      </c>
      <c r="CJ198" s="19">
        <v>7.05</v>
      </c>
      <c r="CK198" s="19">
        <v>0.86</v>
      </c>
      <c r="CL198" s="19">
        <v>0.44</v>
      </c>
      <c r="CM198" s="19">
        <v>0.65</v>
      </c>
      <c r="CN198" s="19">
        <v>0</v>
      </c>
      <c r="CO198" s="19">
        <v>0</v>
      </c>
    </row>
    <row r="199" spans="1:93" s="19" customFormat="1" x14ac:dyDescent="0.25">
      <c r="A199" s="17" t="str">
        <f>"29/10"</f>
        <v>29/10</v>
      </c>
      <c r="B199" s="18" t="s">
        <v>118</v>
      </c>
      <c r="C199" s="46">
        <v>150</v>
      </c>
      <c r="D199" s="39">
        <v>0.18</v>
      </c>
      <c r="E199" s="39">
        <v>0.04</v>
      </c>
      <c r="F199" s="39">
        <v>7.44</v>
      </c>
      <c r="G199" s="46">
        <v>29.693707317073152</v>
      </c>
      <c r="H199" s="39">
        <v>0</v>
      </c>
      <c r="I199" s="39">
        <v>0</v>
      </c>
      <c r="J199" s="39">
        <v>0</v>
      </c>
      <c r="K199" s="39">
        <v>0</v>
      </c>
      <c r="L199" s="39">
        <v>7.29</v>
      </c>
      <c r="M199" s="39">
        <v>0</v>
      </c>
      <c r="N199" s="39">
        <v>0.15</v>
      </c>
      <c r="O199" s="39">
        <v>0</v>
      </c>
      <c r="P199" s="39">
        <v>0</v>
      </c>
      <c r="Q199" s="39">
        <v>0.21</v>
      </c>
      <c r="R199" s="39">
        <v>7.0000000000000007E-2</v>
      </c>
      <c r="S199" s="39">
        <v>0.47</v>
      </c>
      <c r="T199" s="39">
        <v>6.12</v>
      </c>
      <c r="U199" s="39">
        <v>1.63</v>
      </c>
      <c r="V199" s="39">
        <v>0.42</v>
      </c>
      <c r="W199" s="39">
        <v>0.75</v>
      </c>
      <c r="X199" s="39">
        <v>0.04</v>
      </c>
      <c r="Y199" s="39">
        <v>0</v>
      </c>
      <c r="Z199" s="39">
        <v>0.33</v>
      </c>
      <c r="AA199" s="39">
        <v>7.0000000000000007E-2</v>
      </c>
      <c r="AB199" s="39">
        <v>0.01</v>
      </c>
      <c r="AC199" s="39">
        <v>0</v>
      </c>
      <c r="AD199" s="39">
        <v>0</v>
      </c>
      <c r="AE199" s="39">
        <v>0</v>
      </c>
      <c r="AF199" s="39">
        <v>0.01</v>
      </c>
      <c r="AG199" s="39">
        <v>0.59</v>
      </c>
      <c r="AH199" s="19">
        <v>0</v>
      </c>
      <c r="AI199" s="19">
        <v>0.5</v>
      </c>
      <c r="AJ199" s="19">
        <v>0.56999999999999995</v>
      </c>
      <c r="AK199" s="19">
        <v>0.47</v>
      </c>
      <c r="AL199" s="19">
        <v>0.86</v>
      </c>
      <c r="AM199" s="19">
        <v>0.22</v>
      </c>
      <c r="AN199" s="19">
        <v>0.9</v>
      </c>
      <c r="AO199" s="19">
        <v>0</v>
      </c>
      <c r="AP199" s="19">
        <v>1.1499999999999999</v>
      </c>
      <c r="AQ199" s="19">
        <v>0</v>
      </c>
      <c r="AR199" s="19">
        <v>0</v>
      </c>
      <c r="AS199" s="19">
        <v>0</v>
      </c>
      <c r="AT199" s="19">
        <v>0.65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9">
        <v>0</v>
      </c>
      <c r="BB199" s="19">
        <v>0</v>
      </c>
      <c r="BC199" s="19">
        <v>0</v>
      </c>
      <c r="BD199" s="19">
        <v>0</v>
      </c>
      <c r="BE199" s="19">
        <v>0</v>
      </c>
      <c r="BF199" s="19">
        <v>0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19">
        <v>0</v>
      </c>
      <c r="BM199" s="19">
        <v>0</v>
      </c>
      <c r="BN199" s="19">
        <v>0</v>
      </c>
      <c r="BO199" s="19">
        <v>0</v>
      </c>
      <c r="BP199" s="19">
        <v>0</v>
      </c>
      <c r="BQ199" s="19">
        <v>0</v>
      </c>
      <c r="BR199" s="19">
        <v>0</v>
      </c>
      <c r="BS199" s="19">
        <v>0</v>
      </c>
      <c r="BT199" s="19">
        <v>0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149.62</v>
      </c>
      <c r="CA199" s="20"/>
      <c r="CB199" s="20"/>
      <c r="CC199" s="19">
        <v>0.05</v>
      </c>
      <c r="CE199" s="19">
        <v>3.85</v>
      </c>
      <c r="CF199" s="19">
        <v>3.72</v>
      </c>
      <c r="CG199" s="19">
        <v>3.79</v>
      </c>
      <c r="CH199" s="19">
        <v>434.63</v>
      </c>
      <c r="CI199" s="19">
        <v>165.16</v>
      </c>
      <c r="CJ199" s="19">
        <v>299.89999999999998</v>
      </c>
      <c r="CK199" s="19">
        <v>39.92</v>
      </c>
      <c r="CL199" s="19">
        <v>23.87</v>
      </c>
      <c r="CM199" s="19">
        <v>31.9</v>
      </c>
      <c r="CN199" s="19">
        <v>7.32</v>
      </c>
      <c r="CO199" s="19">
        <v>0</v>
      </c>
    </row>
    <row r="200" spans="1:93" s="7" customFormat="1" ht="31.5" x14ac:dyDescent="0.25">
      <c r="A200" s="14" t="str">
        <f>"17/4"</f>
        <v>17/4</v>
      </c>
      <c r="B200" s="15" t="s">
        <v>143</v>
      </c>
      <c r="C200" s="47">
        <v>150</v>
      </c>
      <c r="D200" s="40">
        <v>4.3899999999999997</v>
      </c>
      <c r="E200" s="40">
        <v>4.59</v>
      </c>
      <c r="F200" s="40">
        <v>23.7</v>
      </c>
      <c r="G200" s="47">
        <v>152.51187075000001</v>
      </c>
      <c r="H200" s="40">
        <v>3.14</v>
      </c>
      <c r="I200" s="40">
        <v>0.08</v>
      </c>
      <c r="J200" s="40">
        <v>0</v>
      </c>
      <c r="K200" s="40">
        <v>0</v>
      </c>
      <c r="L200" s="40">
        <v>7.08</v>
      </c>
      <c r="M200" s="40">
        <v>15.84</v>
      </c>
      <c r="N200" s="40">
        <v>0.77</v>
      </c>
      <c r="O200" s="40">
        <v>0</v>
      </c>
      <c r="P200" s="40">
        <v>0</v>
      </c>
      <c r="Q200" s="40">
        <v>0.08</v>
      </c>
      <c r="R200" s="40">
        <v>1.2</v>
      </c>
      <c r="S200" s="40">
        <v>186.79</v>
      </c>
      <c r="T200" s="40">
        <v>135.77000000000001</v>
      </c>
      <c r="U200" s="40">
        <v>87.07</v>
      </c>
      <c r="V200" s="40">
        <v>24.57</v>
      </c>
      <c r="W200" s="40">
        <v>104.69</v>
      </c>
      <c r="X200" s="40">
        <v>0.52</v>
      </c>
      <c r="Y200" s="40">
        <v>18.18</v>
      </c>
      <c r="Z200" s="40">
        <v>17.399999999999999</v>
      </c>
      <c r="AA200" s="40">
        <v>34.130000000000003</v>
      </c>
      <c r="AB200" s="40">
        <v>0.13</v>
      </c>
      <c r="AC200" s="40">
        <v>7.0000000000000007E-2</v>
      </c>
      <c r="AD200" s="40">
        <v>0.1</v>
      </c>
      <c r="AE200" s="40">
        <v>0.39</v>
      </c>
      <c r="AF200" s="40">
        <v>1.65</v>
      </c>
      <c r="AG200" s="40">
        <v>0.4</v>
      </c>
      <c r="AH200" s="7">
        <v>0</v>
      </c>
      <c r="AI200" s="7">
        <v>108.85</v>
      </c>
      <c r="AJ200" s="7">
        <v>93.94</v>
      </c>
      <c r="AK200" s="7">
        <v>273.72000000000003</v>
      </c>
      <c r="AL200" s="7">
        <v>67.66</v>
      </c>
      <c r="AM200" s="7">
        <v>57.17</v>
      </c>
      <c r="AN200" s="7">
        <v>80.62</v>
      </c>
      <c r="AO200" s="7">
        <v>36.200000000000003</v>
      </c>
      <c r="AP200" s="7">
        <v>118.3</v>
      </c>
      <c r="AQ200" s="7">
        <v>186.51</v>
      </c>
      <c r="AR200" s="7">
        <v>111.78</v>
      </c>
      <c r="AS200" s="7">
        <v>146.18</v>
      </c>
      <c r="AT200" s="7">
        <v>54.04</v>
      </c>
      <c r="AU200" s="7">
        <v>74.87</v>
      </c>
      <c r="AV200" s="7">
        <v>429.27</v>
      </c>
      <c r="AW200" s="7">
        <v>0</v>
      </c>
      <c r="AX200" s="7">
        <v>145.09</v>
      </c>
      <c r="AY200" s="7">
        <v>130.57</v>
      </c>
      <c r="AZ200" s="7">
        <v>87.07</v>
      </c>
      <c r="BA200" s="7">
        <v>38.950000000000003</v>
      </c>
      <c r="BB200" s="7">
        <v>0.09</v>
      </c>
      <c r="BC200" s="7">
        <v>0.04</v>
      </c>
      <c r="BD200" s="7">
        <v>0.02</v>
      </c>
      <c r="BE200" s="7">
        <v>0.05</v>
      </c>
      <c r="BF200" s="7">
        <v>0.06</v>
      </c>
      <c r="BG200" s="7">
        <v>0.26</v>
      </c>
      <c r="BH200" s="7">
        <v>0</v>
      </c>
      <c r="BI200" s="7">
        <v>0.78</v>
      </c>
      <c r="BJ200" s="7">
        <v>0</v>
      </c>
      <c r="BK200" s="7">
        <v>0.24</v>
      </c>
      <c r="BL200" s="7">
        <v>0</v>
      </c>
      <c r="BM200" s="7">
        <v>0</v>
      </c>
      <c r="BN200" s="7">
        <v>0</v>
      </c>
      <c r="BO200" s="7">
        <v>0.05</v>
      </c>
      <c r="BP200" s="7">
        <v>0.08</v>
      </c>
      <c r="BQ200" s="7">
        <v>0.69</v>
      </c>
      <c r="BR200" s="7">
        <v>0</v>
      </c>
      <c r="BS200" s="7">
        <v>0</v>
      </c>
      <c r="BT200" s="7">
        <v>0.32</v>
      </c>
      <c r="BU200" s="7">
        <v>0.01</v>
      </c>
      <c r="BV200" s="7">
        <v>0</v>
      </c>
      <c r="BW200" s="7">
        <v>0</v>
      </c>
      <c r="BX200" s="7">
        <v>0</v>
      </c>
      <c r="BY200" s="7">
        <v>0</v>
      </c>
      <c r="BZ200" s="7">
        <v>125.1</v>
      </c>
      <c r="CA200" s="16"/>
      <c r="CB200" s="16"/>
      <c r="CC200" s="7">
        <v>21.08</v>
      </c>
      <c r="CE200" s="7">
        <v>32.08</v>
      </c>
      <c r="CF200" s="7">
        <v>14.79</v>
      </c>
      <c r="CG200" s="7">
        <v>23.43</v>
      </c>
      <c r="CH200" s="7">
        <v>2008.07</v>
      </c>
      <c r="CI200" s="7">
        <v>899.37</v>
      </c>
      <c r="CJ200" s="7">
        <v>1453.72</v>
      </c>
      <c r="CK200" s="7">
        <v>33.909999999999997</v>
      </c>
      <c r="CL200" s="7">
        <v>15.31</v>
      </c>
      <c r="CM200" s="7">
        <v>24.61</v>
      </c>
      <c r="CN200" s="7">
        <v>3.75</v>
      </c>
      <c r="CO200" s="7">
        <v>0.38</v>
      </c>
    </row>
    <row r="201" spans="1:93" s="8" customFormat="1" x14ac:dyDescent="0.25">
      <c r="A201" s="21"/>
      <c r="B201" s="22" t="s">
        <v>101</v>
      </c>
      <c r="C201" s="48">
        <f>SUM(C197:C200)</f>
        <v>335</v>
      </c>
      <c r="D201" s="41">
        <f t="shared" ref="D201:AG201" si="36">SUM(D197:D200)</f>
        <v>6.8599999999999994</v>
      </c>
      <c r="E201" s="41">
        <f t="shared" si="36"/>
        <v>9.76</v>
      </c>
      <c r="F201" s="41">
        <f t="shared" si="36"/>
        <v>42.4</v>
      </c>
      <c r="G201" s="48">
        <f t="shared" si="36"/>
        <v>281.57357806707319</v>
      </c>
      <c r="H201" s="41">
        <f t="shared" si="36"/>
        <v>5.65</v>
      </c>
      <c r="I201" s="41">
        <f t="shared" si="36"/>
        <v>0.19</v>
      </c>
      <c r="J201" s="41">
        <f t="shared" si="36"/>
        <v>0</v>
      </c>
      <c r="K201" s="41">
        <f t="shared" si="36"/>
        <v>0</v>
      </c>
      <c r="L201" s="41">
        <f t="shared" si="36"/>
        <v>15.43</v>
      </c>
      <c r="M201" s="41">
        <f t="shared" si="36"/>
        <v>25.08</v>
      </c>
      <c r="N201" s="41">
        <f t="shared" si="36"/>
        <v>1.88</v>
      </c>
      <c r="O201" s="41">
        <f t="shared" si="36"/>
        <v>0</v>
      </c>
      <c r="P201" s="41">
        <f t="shared" si="36"/>
        <v>0</v>
      </c>
      <c r="Q201" s="41">
        <f t="shared" si="36"/>
        <v>0.38</v>
      </c>
      <c r="R201" s="41">
        <f t="shared" si="36"/>
        <v>1.82</v>
      </c>
      <c r="S201" s="41">
        <f t="shared" si="36"/>
        <v>316.70999999999998</v>
      </c>
      <c r="T201" s="41">
        <f t="shared" si="36"/>
        <v>182.69</v>
      </c>
      <c r="U201" s="41">
        <f t="shared" si="36"/>
        <v>96.5</v>
      </c>
      <c r="V201" s="41">
        <f t="shared" si="36"/>
        <v>34.89</v>
      </c>
      <c r="W201" s="41">
        <f t="shared" si="36"/>
        <v>132.44</v>
      </c>
      <c r="X201" s="41">
        <f t="shared" si="36"/>
        <v>1.17</v>
      </c>
      <c r="Y201" s="41">
        <f t="shared" si="36"/>
        <v>38.18</v>
      </c>
      <c r="Z201" s="41">
        <f t="shared" si="36"/>
        <v>32.729999999999997</v>
      </c>
      <c r="AA201" s="41">
        <f t="shared" si="36"/>
        <v>56.7</v>
      </c>
      <c r="AB201" s="41">
        <f t="shared" si="36"/>
        <v>0.70000000000000007</v>
      </c>
      <c r="AC201" s="41">
        <f t="shared" si="36"/>
        <v>0.12000000000000001</v>
      </c>
      <c r="AD201" s="41">
        <f t="shared" si="36"/>
        <v>0.13</v>
      </c>
      <c r="AE201" s="41">
        <f t="shared" si="36"/>
        <v>0.88</v>
      </c>
      <c r="AF201" s="41">
        <f t="shared" si="36"/>
        <v>2.57</v>
      </c>
      <c r="AG201" s="41">
        <f t="shared" si="36"/>
        <v>0.99</v>
      </c>
      <c r="AH201" s="8">
        <v>0</v>
      </c>
      <c r="AI201" s="8">
        <v>223.05</v>
      </c>
      <c r="AJ201" s="8">
        <v>212.36</v>
      </c>
      <c r="AK201" s="8">
        <v>455.29</v>
      </c>
      <c r="AL201" s="8">
        <v>130.47</v>
      </c>
      <c r="AM201" s="8">
        <v>93.33</v>
      </c>
      <c r="AN201" s="8">
        <v>154.06</v>
      </c>
      <c r="AO201" s="8">
        <v>64.75</v>
      </c>
      <c r="AP201" s="8">
        <v>247.55</v>
      </c>
      <c r="AQ201" s="8">
        <v>266.61</v>
      </c>
      <c r="AR201" s="8">
        <v>221.98</v>
      </c>
      <c r="AS201" s="8">
        <v>239.33</v>
      </c>
      <c r="AT201" s="8">
        <v>104.73</v>
      </c>
      <c r="AU201" s="8">
        <v>160.07</v>
      </c>
      <c r="AV201" s="8">
        <v>1133.8699999999999</v>
      </c>
      <c r="AW201" s="8">
        <v>0</v>
      </c>
      <c r="AX201" s="8">
        <v>374.59</v>
      </c>
      <c r="AY201" s="8">
        <v>232.57</v>
      </c>
      <c r="AZ201" s="8">
        <v>155.77000000000001</v>
      </c>
      <c r="BA201" s="8">
        <v>91.35</v>
      </c>
      <c r="BB201" s="8">
        <v>0.22</v>
      </c>
      <c r="BC201" s="8">
        <v>0.1</v>
      </c>
      <c r="BD201" s="8">
        <v>0.05</v>
      </c>
      <c r="BE201" s="8">
        <v>0.13</v>
      </c>
      <c r="BF201" s="8">
        <v>0.15</v>
      </c>
      <c r="BG201" s="8">
        <v>0.67</v>
      </c>
      <c r="BH201" s="8">
        <v>0</v>
      </c>
      <c r="BI201" s="8">
        <v>1.98</v>
      </c>
      <c r="BJ201" s="8">
        <v>0</v>
      </c>
      <c r="BK201" s="8">
        <v>0.62</v>
      </c>
      <c r="BL201" s="8">
        <v>0.01</v>
      </c>
      <c r="BM201" s="8">
        <v>0</v>
      </c>
      <c r="BN201" s="8">
        <v>0</v>
      </c>
      <c r="BO201" s="8">
        <v>0.13</v>
      </c>
      <c r="BP201" s="8">
        <v>0.2</v>
      </c>
      <c r="BQ201" s="8">
        <v>1.94</v>
      </c>
      <c r="BR201" s="8">
        <v>0</v>
      </c>
      <c r="BS201" s="8">
        <v>0</v>
      </c>
      <c r="BT201" s="8">
        <v>0.63</v>
      </c>
      <c r="BU201" s="8">
        <v>0.02</v>
      </c>
      <c r="BV201" s="8">
        <v>0</v>
      </c>
      <c r="BW201" s="8">
        <v>0</v>
      </c>
      <c r="BX201" s="8">
        <v>0</v>
      </c>
      <c r="BY201" s="8">
        <v>0</v>
      </c>
      <c r="BZ201" s="8">
        <v>286.2</v>
      </c>
      <c r="CA201" s="6"/>
      <c r="CB201" s="6" t="e">
        <f>$G$201/#REF!*100</f>
        <v>#REF!</v>
      </c>
      <c r="CC201" s="8">
        <v>43.63</v>
      </c>
      <c r="CE201" s="8">
        <v>36.130000000000003</v>
      </c>
      <c r="CF201" s="8">
        <v>18.559999999999999</v>
      </c>
      <c r="CG201" s="8">
        <v>27.34</v>
      </c>
      <c r="CH201" s="8">
        <v>3022.7</v>
      </c>
      <c r="CI201" s="8">
        <v>1288.23</v>
      </c>
      <c r="CJ201" s="8">
        <v>2155.46</v>
      </c>
      <c r="CK201" s="8">
        <v>79.239999999999995</v>
      </c>
      <c r="CL201" s="8">
        <v>44.18</v>
      </c>
      <c r="CM201" s="8">
        <v>61.71</v>
      </c>
      <c r="CN201" s="8">
        <v>11.07</v>
      </c>
      <c r="CO201" s="8">
        <v>0.38</v>
      </c>
    </row>
    <row r="202" spans="1:93" x14ac:dyDescent="0.25">
      <c r="B202" s="12" t="s">
        <v>102</v>
      </c>
    </row>
    <row r="203" spans="1:93" s="19" customFormat="1" x14ac:dyDescent="0.25">
      <c r="A203" s="17" t="str">
        <f>"-"</f>
        <v>-</v>
      </c>
      <c r="B203" s="18" t="s">
        <v>120</v>
      </c>
      <c r="C203" s="46">
        <v>100</v>
      </c>
      <c r="D203" s="39">
        <v>3</v>
      </c>
      <c r="E203" s="39">
        <v>2.5</v>
      </c>
      <c r="F203" s="39">
        <v>4.2</v>
      </c>
      <c r="G203" s="46">
        <v>50.76</v>
      </c>
      <c r="H203" s="39">
        <v>0.1</v>
      </c>
      <c r="I203" s="39">
        <v>0</v>
      </c>
      <c r="J203" s="39">
        <v>0</v>
      </c>
      <c r="K203" s="39">
        <v>0</v>
      </c>
      <c r="L203" s="39">
        <v>4.2</v>
      </c>
      <c r="M203" s="39">
        <v>0</v>
      </c>
      <c r="N203" s="39">
        <v>0</v>
      </c>
      <c r="O203" s="39">
        <v>0</v>
      </c>
      <c r="P203" s="39">
        <v>0</v>
      </c>
      <c r="Q203" s="39">
        <v>0.1</v>
      </c>
      <c r="R203" s="39">
        <v>0.4</v>
      </c>
      <c r="S203" s="39">
        <v>2</v>
      </c>
      <c r="T203" s="39">
        <v>238</v>
      </c>
      <c r="U203" s="39">
        <v>15</v>
      </c>
      <c r="V203" s="39">
        <v>9</v>
      </c>
      <c r="W203" s="39">
        <v>12</v>
      </c>
      <c r="X203" s="39">
        <v>0.4</v>
      </c>
      <c r="Y203" s="39">
        <v>0</v>
      </c>
      <c r="Z203" s="39">
        <v>30</v>
      </c>
      <c r="AA203" s="39">
        <v>5</v>
      </c>
      <c r="AB203" s="39">
        <v>0.1</v>
      </c>
      <c r="AC203" s="39">
        <v>0.03</v>
      </c>
      <c r="AD203" s="39">
        <v>0.03</v>
      </c>
      <c r="AE203" s="39">
        <v>0.6</v>
      </c>
      <c r="AF203" s="39">
        <v>0.7</v>
      </c>
      <c r="AG203" s="39">
        <v>15</v>
      </c>
      <c r="AH203" s="19">
        <v>0</v>
      </c>
      <c r="AI203" s="19">
        <v>0</v>
      </c>
      <c r="AJ203" s="19">
        <v>0</v>
      </c>
      <c r="AK203" s="19">
        <v>450</v>
      </c>
      <c r="AL203" s="19">
        <v>387</v>
      </c>
      <c r="AM203" s="19">
        <v>115</v>
      </c>
      <c r="AN203" s="19">
        <v>216</v>
      </c>
      <c r="AO203" s="19">
        <v>72</v>
      </c>
      <c r="AP203" s="19">
        <v>225</v>
      </c>
      <c r="AQ203" s="19">
        <v>160</v>
      </c>
      <c r="AR203" s="19">
        <v>174</v>
      </c>
      <c r="AS203" s="19">
        <v>344</v>
      </c>
      <c r="AT203" s="19">
        <v>156</v>
      </c>
      <c r="AU203" s="19">
        <v>93</v>
      </c>
      <c r="AV203" s="19">
        <v>897</v>
      </c>
      <c r="AW203" s="19">
        <v>0</v>
      </c>
      <c r="AX203" s="19">
        <v>518</v>
      </c>
      <c r="AY203" s="19">
        <v>278</v>
      </c>
      <c r="AZ203" s="19">
        <v>242</v>
      </c>
      <c r="BA203" s="19">
        <v>50</v>
      </c>
      <c r="BB203" s="19">
        <v>0.1</v>
      </c>
      <c r="BC203" s="19">
        <v>7.0000000000000007E-2</v>
      </c>
      <c r="BD203" s="19">
        <v>0.04</v>
      </c>
      <c r="BE203" s="19">
        <v>0.08</v>
      </c>
      <c r="BF203" s="19">
        <v>0.09</v>
      </c>
      <c r="BG203" s="19">
        <v>0.45</v>
      </c>
      <c r="BH203" s="19">
        <v>0.03</v>
      </c>
      <c r="BI203" s="19">
        <v>0.56000000000000005</v>
      </c>
      <c r="BJ203" s="19">
        <v>0.02</v>
      </c>
      <c r="BK203" s="19">
        <v>0.31</v>
      </c>
      <c r="BL203" s="19">
        <v>0.04</v>
      </c>
      <c r="BM203" s="19">
        <v>0</v>
      </c>
      <c r="BN203" s="19">
        <v>0</v>
      </c>
      <c r="BO203" s="19">
        <v>0.04</v>
      </c>
      <c r="BP203" s="19">
        <v>0.08</v>
      </c>
      <c r="BQ203" s="19">
        <v>0.69</v>
      </c>
      <c r="BR203" s="19">
        <v>0.01</v>
      </c>
      <c r="BS203" s="19">
        <v>0</v>
      </c>
      <c r="BT203" s="19">
        <v>0.02</v>
      </c>
      <c r="BU203" s="19">
        <v>0.03</v>
      </c>
      <c r="BV203" s="19">
        <v>0.08</v>
      </c>
      <c r="BW203" s="19">
        <v>0</v>
      </c>
      <c r="BX203" s="19">
        <v>0</v>
      </c>
      <c r="BY203" s="19">
        <v>0</v>
      </c>
      <c r="BZ203" s="19">
        <v>93</v>
      </c>
      <c r="CA203" s="20"/>
      <c r="CB203" s="20"/>
      <c r="CC203" s="19">
        <v>5</v>
      </c>
      <c r="CE203" s="19">
        <v>0</v>
      </c>
      <c r="CF203" s="19">
        <v>0</v>
      </c>
      <c r="CG203" s="19">
        <v>0</v>
      </c>
      <c r="CH203" s="19">
        <v>0</v>
      </c>
      <c r="CI203" s="19">
        <v>0</v>
      </c>
      <c r="CJ203" s="19">
        <v>0</v>
      </c>
      <c r="CK203" s="19">
        <v>0</v>
      </c>
      <c r="CL203" s="19">
        <v>0</v>
      </c>
      <c r="CM203" s="19">
        <v>0</v>
      </c>
      <c r="CN203" s="19">
        <v>0</v>
      </c>
      <c r="CO203" s="19">
        <v>0</v>
      </c>
    </row>
    <row r="204" spans="1:93" s="7" customFormat="1" x14ac:dyDescent="0.25">
      <c r="A204" s="14" t="str">
        <f>"-"</f>
        <v>-</v>
      </c>
      <c r="B204" s="15" t="s">
        <v>121</v>
      </c>
      <c r="C204" s="47">
        <v>20</v>
      </c>
      <c r="D204" s="40">
        <v>0.42</v>
      </c>
      <c r="E204" s="40">
        <v>2.62</v>
      </c>
      <c r="F204" s="40">
        <v>11.46</v>
      </c>
      <c r="G204" s="47">
        <v>70.08</v>
      </c>
      <c r="H204" s="40">
        <v>0.42</v>
      </c>
      <c r="I204" s="40">
        <v>0</v>
      </c>
      <c r="J204" s="40">
        <v>0</v>
      </c>
      <c r="K204" s="40">
        <v>0</v>
      </c>
      <c r="L204" s="40">
        <v>5</v>
      </c>
      <c r="M204" s="40">
        <v>6</v>
      </c>
      <c r="N204" s="40">
        <v>0.46</v>
      </c>
      <c r="O204" s="40">
        <v>0</v>
      </c>
      <c r="P204" s="40">
        <v>0</v>
      </c>
      <c r="Q204" s="40">
        <v>0.1</v>
      </c>
      <c r="R204" s="40">
        <v>0.2</v>
      </c>
      <c r="S204" s="40">
        <v>66</v>
      </c>
      <c r="T204" s="40">
        <v>22</v>
      </c>
      <c r="U204" s="40">
        <v>5.8</v>
      </c>
      <c r="V204" s="40">
        <v>4</v>
      </c>
      <c r="W204" s="40">
        <v>18</v>
      </c>
      <c r="X204" s="40">
        <v>0.42</v>
      </c>
      <c r="Y204" s="40">
        <v>2</v>
      </c>
      <c r="Z204" s="40">
        <v>1.6</v>
      </c>
      <c r="AA204" s="40">
        <v>2.2000000000000002</v>
      </c>
      <c r="AB204" s="40">
        <v>0.7</v>
      </c>
      <c r="AC204" s="40">
        <v>0.02</v>
      </c>
      <c r="AD204" s="40">
        <v>0.01</v>
      </c>
      <c r="AE204" s="40">
        <v>0.14000000000000001</v>
      </c>
      <c r="AF204" s="40">
        <v>0.38</v>
      </c>
      <c r="AG204" s="40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0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7">
        <v>0</v>
      </c>
      <c r="BM204" s="7">
        <v>0</v>
      </c>
      <c r="BN204" s="7">
        <v>0</v>
      </c>
      <c r="BO204" s="7">
        <v>0</v>
      </c>
      <c r="BP204" s="7">
        <v>0</v>
      </c>
      <c r="BQ204" s="7">
        <v>0</v>
      </c>
      <c r="BR204" s="7">
        <v>0</v>
      </c>
      <c r="BS204" s="7">
        <v>0</v>
      </c>
      <c r="BT204" s="7">
        <v>0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0.9</v>
      </c>
      <c r="CA204" s="16"/>
      <c r="CB204" s="16"/>
      <c r="CC204" s="7">
        <v>2.27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0</v>
      </c>
    </row>
    <row r="205" spans="1:93" s="8" customFormat="1" x14ac:dyDescent="0.25">
      <c r="A205" s="21"/>
      <c r="B205" s="22" t="s">
        <v>103</v>
      </c>
      <c r="C205" s="48">
        <f>SUM(C203:C204)</f>
        <v>120</v>
      </c>
      <c r="D205" s="41">
        <f t="shared" ref="D205:AG205" si="37">SUM(D203:D204)</f>
        <v>3.42</v>
      </c>
      <c r="E205" s="41">
        <f t="shared" si="37"/>
        <v>5.12</v>
      </c>
      <c r="F205" s="41">
        <f t="shared" si="37"/>
        <v>15.66</v>
      </c>
      <c r="G205" s="48">
        <f t="shared" si="37"/>
        <v>120.84</v>
      </c>
      <c r="H205" s="41">
        <f t="shared" si="37"/>
        <v>0.52</v>
      </c>
      <c r="I205" s="41">
        <f t="shared" si="37"/>
        <v>0</v>
      </c>
      <c r="J205" s="41">
        <f t="shared" si="37"/>
        <v>0</v>
      </c>
      <c r="K205" s="41">
        <f t="shared" si="37"/>
        <v>0</v>
      </c>
      <c r="L205" s="41">
        <f t="shared" si="37"/>
        <v>9.1999999999999993</v>
      </c>
      <c r="M205" s="41">
        <f t="shared" si="37"/>
        <v>6</v>
      </c>
      <c r="N205" s="41">
        <f t="shared" si="37"/>
        <v>0.46</v>
      </c>
      <c r="O205" s="41">
        <f t="shared" si="37"/>
        <v>0</v>
      </c>
      <c r="P205" s="41">
        <f t="shared" si="37"/>
        <v>0</v>
      </c>
      <c r="Q205" s="41">
        <f t="shared" si="37"/>
        <v>0.2</v>
      </c>
      <c r="R205" s="41">
        <f t="shared" si="37"/>
        <v>0.60000000000000009</v>
      </c>
      <c r="S205" s="41">
        <f t="shared" si="37"/>
        <v>68</v>
      </c>
      <c r="T205" s="41">
        <f t="shared" si="37"/>
        <v>260</v>
      </c>
      <c r="U205" s="41">
        <f t="shared" si="37"/>
        <v>20.8</v>
      </c>
      <c r="V205" s="41">
        <f t="shared" si="37"/>
        <v>13</v>
      </c>
      <c r="W205" s="41">
        <f t="shared" si="37"/>
        <v>30</v>
      </c>
      <c r="X205" s="41">
        <f t="shared" si="37"/>
        <v>0.82000000000000006</v>
      </c>
      <c r="Y205" s="41">
        <f t="shared" si="37"/>
        <v>2</v>
      </c>
      <c r="Z205" s="41">
        <f t="shared" si="37"/>
        <v>31.6</v>
      </c>
      <c r="AA205" s="41">
        <f t="shared" si="37"/>
        <v>7.2</v>
      </c>
      <c r="AB205" s="41">
        <f t="shared" si="37"/>
        <v>0.79999999999999993</v>
      </c>
      <c r="AC205" s="41">
        <f t="shared" si="37"/>
        <v>0.05</v>
      </c>
      <c r="AD205" s="41">
        <f t="shared" si="37"/>
        <v>0.04</v>
      </c>
      <c r="AE205" s="41">
        <f t="shared" si="37"/>
        <v>0.74</v>
      </c>
      <c r="AF205" s="41">
        <f t="shared" si="37"/>
        <v>1.08</v>
      </c>
      <c r="AG205" s="41">
        <f t="shared" si="37"/>
        <v>15</v>
      </c>
      <c r="AH205" s="8">
        <v>0</v>
      </c>
      <c r="AI205" s="8">
        <v>0</v>
      </c>
      <c r="AJ205" s="8">
        <v>0</v>
      </c>
      <c r="AK205" s="8">
        <v>450</v>
      </c>
      <c r="AL205" s="8">
        <v>387</v>
      </c>
      <c r="AM205" s="8">
        <v>115</v>
      </c>
      <c r="AN205" s="8">
        <v>216</v>
      </c>
      <c r="AO205" s="8">
        <v>72</v>
      </c>
      <c r="AP205" s="8">
        <v>225</v>
      </c>
      <c r="AQ205" s="8">
        <v>160</v>
      </c>
      <c r="AR205" s="8">
        <v>174</v>
      </c>
      <c r="AS205" s="8">
        <v>344</v>
      </c>
      <c r="AT205" s="8">
        <v>156</v>
      </c>
      <c r="AU205" s="8">
        <v>93</v>
      </c>
      <c r="AV205" s="8">
        <v>897</v>
      </c>
      <c r="AW205" s="8">
        <v>0</v>
      </c>
      <c r="AX205" s="8">
        <v>518</v>
      </c>
      <c r="AY205" s="8">
        <v>278</v>
      </c>
      <c r="AZ205" s="8">
        <v>242</v>
      </c>
      <c r="BA205" s="8">
        <v>50</v>
      </c>
      <c r="BB205" s="8">
        <v>0.1</v>
      </c>
      <c r="BC205" s="8">
        <v>7.0000000000000007E-2</v>
      </c>
      <c r="BD205" s="8">
        <v>0.04</v>
      </c>
      <c r="BE205" s="8">
        <v>0.08</v>
      </c>
      <c r="BF205" s="8">
        <v>0.09</v>
      </c>
      <c r="BG205" s="8">
        <v>0.45</v>
      </c>
      <c r="BH205" s="8">
        <v>0.03</v>
      </c>
      <c r="BI205" s="8">
        <v>0.56000000000000005</v>
      </c>
      <c r="BJ205" s="8">
        <v>0.02</v>
      </c>
      <c r="BK205" s="8">
        <v>0.31</v>
      </c>
      <c r="BL205" s="8">
        <v>0.04</v>
      </c>
      <c r="BM205" s="8">
        <v>0</v>
      </c>
      <c r="BN205" s="8">
        <v>0</v>
      </c>
      <c r="BO205" s="8">
        <v>0.04</v>
      </c>
      <c r="BP205" s="8">
        <v>0.08</v>
      </c>
      <c r="BQ205" s="8">
        <v>0.69</v>
      </c>
      <c r="BR205" s="8">
        <v>0.01</v>
      </c>
      <c r="BS205" s="8">
        <v>0</v>
      </c>
      <c r="BT205" s="8">
        <v>0.02</v>
      </c>
      <c r="BU205" s="8">
        <v>0.03</v>
      </c>
      <c r="BV205" s="8">
        <v>0.08</v>
      </c>
      <c r="BW205" s="8">
        <v>0</v>
      </c>
      <c r="BX205" s="8">
        <v>0</v>
      </c>
      <c r="BY205" s="8">
        <v>0</v>
      </c>
      <c r="BZ205" s="8">
        <v>93.9</v>
      </c>
      <c r="CA205" s="6"/>
      <c r="CB205" s="6" t="e">
        <f>$G$205/#REF!*100</f>
        <v>#REF!</v>
      </c>
      <c r="CC205" s="8">
        <v>7.27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</row>
    <row r="206" spans="1:93" x14ac:dyDescent="0.25">
      <c r="B206" s="12" t="s">
        <v>104</v>
      </c>
    </row>
    <row r="207" spans="1:93" s="19" customFormat="1" x14ac:dyDescent="0.25">
      <c r="A207" s="17" t="str">
        <f>"-"</f>
        <v>-</v>
      </c>
      <c r="B207" s="18" t="s">
        <v>105</v>
      </c>
      <c r="C207" s="46">
        <v>20</v>
      </c>
      <c r="D207" s="39">
        <v>1.22</v>
      </c>
      <c r="E207" s="39">
        <v>0.12</v>
      </c>
      <c r="F207" s="39">
        <v>7.38</v>
      </c>
      <c r="G207" s="46">
        <v>36.031199999999998</v>
      </c>
      <c r="H207" s="39">
        <v>0</v>
      </c>
      <c r="I207" s="39">
        <v>0</v>
      </c>
      <c r="J207" s="39">
        <v>0</v>
      </c>
      <c r="K207" s="39">
        <v>0</v>
      </c>
      <c r="L207" s="39">
        <v>0.22</v>
      </c>
      <c r="M207" s="39">
        <v>7.12</v>
      </c>
      <c r="N207" s="39">
        <v>0.04</v>
      </c>
      <c r="O207" s="39">
        <v>0</v>
      </c>
      <c r="P207" s="39">
        <v>0</v>
      </c>
      <c r="Q207" s="39">
        <v>0</v>
      </c>
      <c r="R207" s="39">
        <v>0.36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19">
        <v>0</v>
      </c>
      <c r="AI207" s="19">
        <v>63.86</v>
      </c>
      <c r="AJ207" s="19">
        <v>66.47</v>
      </c>
      <c r="AK207" s="19">
        <v>101.79</v>
      </c>
      <c r="AL207" s="19">
        <v>33.76</v>
      </c>
      <c r="AM207" s="19">
        <v>20.010000000000002</v>
      </c>
      <c r="AN207" s="19">
        <v>40.020000000000003</v>
      </c>
      <c r="AO207" s="19">
        <v>15.14</v>
      </c>
      <c r="AP207" s="19">
        <v>72.38</v>
      </c>
      <c r="AQ207" s="19">
        <v>44.89</v>
      </c>
      <c r="AR207" s="19">
        <v>62.64</v>
      </c>
      <c r="AS207" s="19">
        <v>51.68</v>
      </c>
      <c r="AT207" s="19">
        <v>27.14</v>
      </c>
      <c r="AU207" s="19">
        <v>48.02</v>
      </c>
      <c r="AV207" s="19">
        <v>401.59</v>
      </c>
      <c r="AW207" s="19">
        <v>0</v>
      </c>
      <c r="AX207" s="19">
        <v>130.85</v>
      </c>
      <c r="AY207" s="19">
        <v>56.9</v>
      </c>
      <c r="AZ207" s="19">
        <v>37.76</v>
      </c>
      <c r="BA207" s="19">
        <v>29.93</v>
      </c>
      <c r="BB207" s="19">
        <v>0</v>
      </c>
      <c r="BC207" s="19">
        <v>0</v>
      </c>
      <c r="BD207" s="19">
        <v>0</v>
      </c>
      <c r="BE207" s="19">
        <v>0</v>
      </c>
      <c r="BF207" s="19">
        <v>0</v>
      </c>
      <c r="BG207" s="19">
        <v>0</v>
      </c>
      <c r="BH207" s="19">
        <v>0</v>
      </c>
      <c r="BI207" s="19">
        <v>0.02</v>
      </c>
      <c r="BJ207" s="19">
        <v>0</v>
      </c>
      <c r="BK207" s="19">
        <v>0</v>
      </c>
      <c r="BL207" s="19">
        <v>0</v>
      </c>
      <c r="BM207" s="19">
        <v>0</v>
      </c>
      <c r="BN207" s="19">
        <v>0</v>
      </c>
      <c r="BO207" s="19">
        <v>0</v>
      </c>
      <c r="BP207" s="19">
        <v>0</v>
      </c>
      <c r="BQ207" s="19">
        <v>0.01</v>
      </c>
      <c r="BR207" s="19">
        <v>0</v>
      </c>
      <c r="BS207" s="19">
        <v>0</v>
      </c>
      <c r="BT207" s="19">
        <v>0.06</v>
      </c>
      <c r="BU207" s="19">
        <v>0</v>
      </c>
      <c r="BV207" s="19">
        <v>0</v>
      </c>
      <c r="BW207" s="19">
        <v>0</v>
      </c>
      <c r="BX207" s="19">
        <v>0</v>
      </c>
      <c r="BY207" s="19">
        <v>0</v>
      </c>
      <c r="BZ207" s="19">
        <v>7.82</v>
      </c>
      <c r="CA207" s="20"/>
      <c r="CB207" s="20"/>
      <c r="CC207" s="19">
        <v>0</v>
      </c>
      <c r="CE207" s="19">
        <v>0</v>
      </c>
      <c r="CF207" s="19">
        <v>0</v>
      </c>
      <c r="CG207" s="19">
        <v>0</v>
      </c>
      <c r="CH207" s="19">
        <v>380</v>
      </c>
      <c r="CI207" s="19">
        <v>146.4</v>
      </c>
      <c r="CJ207" s="19">
        <v>263.2</v>
      </c>
      <c r="CK207" s="19">
        <v>3.04</v>
      </c>
      <c r="CL207" s="19">
        <v>3.04</v>
      </c>
      <c r="CM207" s="19">
        <v>3.04</v>
      </c>
      <c r="CN207" s="19">
        <v>0</v>
      </c>
      <c r="CO207" s="19">
        <v>0</v>
      </c>
    </row>
    <row r="208" spans="1:93" s="19" customFormat="1" x14ac:dyDescent="0.25">
      <c r="A208" s="17" t="str">
        <f>"-"</f>
        <v>-</v>
      </c>
      <c r="B208" s="18" t="s">
        <v>106</v>
      </c>
      <c r="C208" s="46">
        <v>20</v>
      </c>
      <c r="D208" s="39">
        <v>1.2</v>
      </c>
      <c r="E208" s="39">
        <v>0.24</v>
      </c>
      <c r="F208" s="39">
        <v>8.34</v>
      </c>
      <c r="G208" s="46">
        <v>38.196000000000005</v>
      </c>
      <c r="H208" s="39">
        <v>0.04</v>
      </c>
      <c r="I208" s="39">
        <v>0</v>
      </c>
      <c r="J208" s="39">
        <v>0</v>
      </c>
      <c r="K208" s="39">
        <v>0</v>
      </c>
      <c r="L208" s="39">
        <v>0.24</v>
      </c>
      <c r="M208" s="39">
        <v>6.44</v>
      </c>
      <c r="N208" s="39">
        <v>1.66</v>
      </c>
      <c r="O208" s="39">
        <v>0</v>
      </c>
      <c r="P208" s="39">
        <v>0</v>
      </c>
      <c r="Q208" s="39">
        <v>0.2</v>
      </c>
      <c r="R208" s="39">
        <v>0.5</v>
      </c>
      <c r="S208" s="39">
        <v>122</v>
      </c>
      <c r="T208" s="39">
        <v>49</v>
      </c>
      <c r="U208" s="39">
        <v>7</v>
      </c>
      <c r="V208" s="39">
        <v>9.4</v>
      </c>
      <c r="W208" s="39">
        <v>31.6</v>
      </c>
      <c r="X208" s="39">
        <v>0.78</v>
      </c>
      <c r="Y208" s="39">
        <v>0</v>
      </c>
      <c r="Z208" s="39">
        <v>1</v>
      </c>
      <c r="AA208" s="39">
        <v>0.2</v>
      </c>
      <c r="AB208" s="39">
        <v>0.28000000000000003</v>
      </c>
      <c r="AC208" s="39">
        <v>0.04</v>
      </c>
      <c r="AD208" s="39">
        <v>0.02</v>
      </c>
      <c r="AE208" s="39">
        <v>0.14000000000000001</v>
      </c>
      <c r="AF208" s="39">
        <v>0.4</v>
      </c>
      <c r="AG208" s="39">
        <v>0</v>
      </c>
      <c r="AH208" s="19">
        <v>0</v>
      </c>
      <c r="AI208" s="19">
        <v>64.400000000000006</v>
      </c>
      <c r="AJ208" s="19">
        <v>49.6</v>
      </c>
      <c r="AK208" s="19">
        <v>85.4</v>
      </c>
      <c r="AL208" s="19">
        <v>44.6</v>
      </c>
      <c r="AM208" s="19">
        <v>18.600000000000001</v>
      </c>
      <c r="AN208" s="19">
        <v>39.6</v>
      </c>
      <c r="AO208" s="19">
        <v>16</v>
      </c>
      <c r="AP208" s="19">
        <v>74.2</v>
      </c>
      <c r="AQ208" s="19">
        <v>59.4</v>
      </c>
      <c r="AR208" s="19">
        <v>58.2</v>
      </c>
      <c r="AS208" s="19">
        <v>92.8</v>
      </c>
      <c r="AT208" s="19">
        <v>24.8</v>
      </c>
      <c r="AU208" s="19">
        <v>62</v>
      </c>
      <c r="AV208" s="19">
        <v>311.8</v>
      </c>
      <c r="AW208" s="19">
        <v>0</v>
      </c>
      <c r="AX208" s="19">
        <v>105.2</v>
      </c>
      <c r="AY208" s="19">
        <v>58.2</v>
      </c>
      <c r="AZ208" s="19">
        <v>36</v>
      </c>
      <c r="BA208" s="19">
        <v>26</v>
      </c>
      <c r="BB208" s="19">
        <v>0</v>
      </c>
      <c r="BC208" s="19">
        <v>0</v>
      </c>
      <c r="BD208" s="19">
        <v>0</v>
      </c>
      <c r="BE208" s="19">
        <v>0</v>
      </c>
      <c r="BF208" s="19">
        <v>0</v>
      </c>
      <c r="BG208" s="19">
        <v>0</v>
      </c>
      <c r="BH208" s="19">
        <v>0</v>
      </c>
      <c r="BI208" s="19">
        <v>0.03</v>
      </c>
      <c r="BJ208" s="19">
        <v>0</v>
      </c>
      <c r="BK208" s="19">
        <v>0</v>
      </c>
      <c r="BL208" s="19">
        <v>0</v>
      </c>
      <c r="BM208" s="19">
        <v>0</v>
      </c>
      <c r="BN208" s="19">
        <v>0</v>
      </c>
      <c r="BO208" s="19">
        <v>0</v>
      </c>
      <c r="BP208" s="19">
        <v>0</v>
      </c>
      <c r="BQ208" s="19">
        <v>0.02</v>
      </c>
      <c r="BR208" s="19">
        <v>0</v>
      </c>
      <c r="BS208" s="19">
        <v>0</v>
      </c>
      <c r="BT208" s="19">
        <v>0.1</v>
      </c>
      <c r="BU208" s="19">
        <v>0.02</v>
      </c>
      <c r="BV208" s="19">
        <v>0</v>
      </c>
      <c r="BW208" s="19">
        <v>0</v>
      </c>
      <c r="BX208" s="19">
        <v>0</v>
      </c>
      <c r="BY208" s="19">
        <v>0</v>
      </c>
      <c r="BZ208" s="19">
        <v>9.4</v>
      </c>
      <c r="CA208" s="20"/>
      <c r="CB208" s="20"/>
      <c r="CC208" s="19">
        <v>0.17</v>
      </c>
      <c r="CE208" s="19">
        <v>4</v>
      </c>
      <c r="CF208" s="19">
        <v>4</v>
      </c>
      <c r="CG208" s="19">
        <v>4</v>
      </c>
      <c r="CH208" s="19">
        <v>760</v>
      </c>
      <c r="CI208" s="19">
        <v>292.8</v>
      </c>
      <c r="CJ208" s="19">
        <v>526.4</v>
      </c>
      <c r="CK208" s="19">
        <v>7.6</v>
      </c>
      <c r="CL208" s="19">
        <v>6.32</v>
      </c>
      <c r="CM208" s="19">
        <v>6.96</v>
      </c>
      <c r="CN208" s="19">
        <v>0</v>
      </c>
      <c r="CO208" s="19">
        <v>0</v>
      </c>
    </row>
    <row r="209" spans="1:93" s="19" customFormat="1" x14ac:dyDescent="0.25">
      <c r="A209" s="17" t="str">
        <f>"3/10"</f>
        <v>3/10</v>
      </c>
      <c r="B209" s="18" t="s">
        <v>122</v>
      </c>
      <c r="C209" s="46">
        <v>150</v>
      </c>
      <c r="D209" s="39">
        <v>0.12</v>
      </c>
      <c r="E209" s="39">
        <v>0.12</v>
      </c>
      <c r="F209" s="39">
        <v>14.39</v>
      </c>
      <c r="G209" s="46">
        <v>56.075610000000005</v>
      </c>
      <c r="H209" s="39">
        <v>0.03</v>
      </c>
      <c r="I209" s="39">
        <v>0</v>
      </c>
      <c r="J209" s="39">
        <v>0</v>
      </c>
      <c r="K209" s="39">
        <v>0</v>
      </c>
      <c r="L209" s="39">
        <v>13.65</v>
      </c>
      <c r="M209" s="39">
        <v>0.23</v>
      </c>
      <c r="N209" s="39">
        <v>0.51</v>
      </c>
      <c r="O209" s="39">
        <v>0</v>
      </c>
      <c r="P209" s="39">
        <v>0</v>
      </c>
      <c r="Q209" s="39">
        <v>0.24</v>
      </c>
      <c r="R209" s="39">
        <v>0.16</v>
      </c>
      <c r="S209" s="39">
        <v>7.83</v>
      </c>
      <c r="T209" s="39">
        <v>82.9</v>
      </c>
      <c r="U209" s="39">
        <v>4.9800000000000004</v>
      </c>
      <c r="V209" s="39">
        <v>2.57</v>
      </c>
      <c r="W209" s="39">
        <v>3.07</v>
      </c>
      <c r="X209" s="39">
        <v>0.67</v>
      </c>
      <c r="Y209" s="39">
        <v>0</v>
      </c>
      <c r="Z209" s="39">
        <v>8.1</v>
      </c>
      <c r="AA209" s="39">
        <v>1.5</v>
      </c>
      <c r="AB209" s="39">
        <v>0.06</v>
      </c>
      <c r="AC209" s="39">
        <v>0.01</v>
      </c>
      <c r="AD209" s="39">
        <v>0.01</v>
      </c>
      <c r="AE209" s="39">
        <v>0.08</v>
      </c>
      <c r="AF209" s="39">
        <v>0.12</v>
      </c>
      <c r="AG209" s="39">
        <v>1.2</v>
      </c>
      <c r="AH209" s="19">
        <v>0</v>
      </c>
      <c r="AI209" s="19">
        <v>3.53</v>
      </c>
      <c r="AJ209" s="19">
        <v>3.82</v>
      </c>
      <c r="AK209" s="19">
        <v>5.59</v>
      </c>
      <c r="AL209" s="19">
        <v>5.29</v>
      </c>
      <c r="AM209" s="19">
        <v>0.88</v>
      </c>
      <c r="AN209" s="19">
        <v>3.23</v>
      </c>
      <c r="AO209" s="19">
        <v>0.88</v>
      </c>
      <c r="AP209" s="19">
        <v>2.65</v>
      </c>
      <c r="AQ209" s="19">
        <v>5</v>
      </c>
      <c r="AR209" s="19">
        <v>2.94</v>
      </c>
      <c r="AS209" s="19">
        <v>22.93</v>
      </c>
      <c r="AT209" s="19">
        <v>2.06</v>
      </c>
      <c r="AU209" s="19">
        <v>4.12</v>
      </c>
      <c r="AV209" s="19">
        <v>12.35</v>
      </c>
      <c r="AW209" s="19">
        <v>0</v>
      </c>
      <c r="AX209" s="19">
        <v>3.82</v>
      </c>
      <c r="AY209" s="19">
        <v>4.7</v>
      </c>
      <c r="AZ209" s="19">
        <v>1.76</v>
      </c>
      <c r="BA209" s="19">
        <v>1.47</v>
      </c>
      <c r="BB209" s="19">
        <v>0</v>
      </c>
      <c r="BC209" s="19">
        <v>0</v>
      </c>
      <c r="BD209" s="19">
        <v>0</v>
      </c>
      <c r="BE209" s="19">
        <v>0</v>
      </c>
      <c r="BF209" s="19">
        <v>0</v>
      </c>
      <c r="BG209" s="19">
        <v>0</v>
      </c>
      <c r="BH209" s="19">
        <v>0</v>
      </c>
      <c r="BI209" s="19">
        <v>0</v>
      </c>
      <c r="BJ209" s="19">
        <v>0</v>
      </c>
      <c r="BK209" s="19">
        <v>0</v>
      </c>
      <c r="BL209" s="19">
        <v>0</v>
      </c>
      <c r="BM209" s="19">
        <v>0</v>
      </c>
      <c r="BN209" s="19">
        <v>0</v>
      </c>
      <c r="BO209" s="19">
        <v>0</v>
      </c>
      <c r="BP209" s="19">
        <v>0</v>
      </c>
      <c r="BQ209" s="19">
        <v>0</v>
      </c>
      <c r="BR209" s="19">
        <v>0</v>
      </c>
      <c r="BS209" s="19">
        <v>0</v>
      </c>
      <c r="BT209" s="19">
        <v>0</v>
      </c>
      <c r="BU209" s="19">
        <v>0</v>
      </c>
      <c r="BV209" s="19">
        <v>0</v>
      </c>
      <c r="BW209" s="19">
        <v>0</v>
      </c>
      <c r="BX209" s="19">
        <v>0</v>
      </c>
      <c r="BY209" s="19">
        <v>0</v>
      </c>
      <c r="BZ209" s="19">
        <v>183.4</v>
      </c>
      <c r="CA209" s="20"/>
      <c r="CB209" s="20"/>
      <c r="CC209" s="19">
        <v>1.35</v>
      </c>
      <c r="CE209" s="19">
        <v>4.5</v>
      </c>
      <c r="CF209" s="19">
        <v>4.5</v>
      </c>
      <c r="CG209" s="19">
        <v>4.5</v>
      </c>
      <c r="CH209" s="19">
        <v>432</v>
      </c>
      <c r="CI209" s="19">
        <v>208.98</v>
      </c>
      <c r="CJ209" s="19">
        <v>320.49</v>
      </c>
      <c r="CK209" s="19">
        <v>41.2</v>
      </c>
      <c r="CL209" s="19">
        <v>24.19</v>
      </c>
      <c r="CM209" s="19">
        <v>32.700000000000003</v>
      </c>
      <c r="CN209" s="19">
        <v>11.25</v>
      </c>
      <c r="CO209" s="19">
        <v>0</v>
      </c>
    </row>
    <row r="210" spans="1:93" s="19" customFormat="1" ht="31.5" x14ac:dyDescent="0.25">
      <c r="A210" s="17" t="str">
        <f>"4/2"</f>
        <v>4/2</v>
      </c>
      <c r="B210" s="18" t="s">
        <v>123</v>
      </c>
      <c r="C210" s="46">
        <v>150</v>
      </c>
      <c r="D210" s="39">
        <v>1.74</v>
      </c>
      <c r="E210" s="39">
        <v>5.14</v>
      </c>
      <c r="F210" s="39">
        <v>7.94</v>
      </c>
      <c r="G210" s="46">
        <v>82.150325999999993</v>
      </c>
      <c r="H210" s="39">
        <v>1.37</v>
      </c>
      <c r="I210" s="39">
        <v>1.17</v>
      </c>
      <c r="J210" s="39">
        <v>0</v>
      </c>
      <c r="K210" s="39">
        <v>0</v>
      </c>
      <c r="L210" s="39">
        <v>5.01</v>
      </c>
      <c r="M210" s="39">
        <v>1.7</v>
      </c>
      <c r="N210" s="39">
        <v>1.23</v>
      </c>
      <c r="O210" s="39">
        <v>0</v>
      </c>
      <c r="P210" s="39">
        <v>0</v>
      </c>
      <c r="Q210" s="39">
        <v>0.16</v>
      </c>
      <c r="R210" s="39">
        <v>1.52</v>
      </c>
      <c r="S210" s="39">
        <v>363.38</v>
      </c>
      <c r="T210" s="39">
        <v>186.26</v>
      </c>
      <c r="U210" s="39">
        <v>20.27</v>
      </c>
      <c r="V210" s="39">
        <v>12.33</v>
      </c>
      <c r="W210" s="39">
        <v>25.85</v>
      </c>
      <c r="X210" s="39">
        <v>0.59</v>
      </c>
      <c r="Y210" s="39">
        <v>0</v>
      </c>
      <c r="Z210" s="39">
        <v>607.67999999999995</v>
      </c>
      <c r="AA210" s="39">
        <v>126.6</v>
      </c>
      <c r="AB210" s="39">
        <v>0.89</v>
      </c>
      <c r="AC210" s="39">
        <v>0.04</v>
      </c>
      <c r="AD210" s="39">
        <v>0.05</v>
      </c>
      <c r="AE210" s="39">
        <v>0.32</v>
      </c>
      <c r="AF210" s="39">
        <v>0.56000000000000005</v>
      </c>
      <c r="AG210" s="39">
        <v>4.76</v>
      </c>
      <c r="AH210" s="19">
        <v>0</v>
      </c>
      <c r="AI210" s="19">
        <v>23.75</v>
      </c>
      <c r="AJ210" s="19">
        <v>25.66</v>
      </c>
      <c r="AK210" s="19">
        <v>30.46</v>
      </c>
      <c r="AL210" s="19">
        <v>36.549999999999997</v>
      </c>
      <c r="AM210" s="19">
        <v>8.6300000000000008</v>
      </c>
      <c r="AN210" s="19">
        <v>23.35</v>
      </c>
      <c r="AO210" s="19">
        <v>6.77</v>
      </c>
      <c r="AP210" s="19">
        <v>22.84</v>
      </c>
      <c r="AQ210" s="19">
        <v>26.28</v>
      </c>
      <c r="AR210" s="19">
        <v>46.43</v>
      </c>
      <c r="AS210" s="19">
        <v>108.91</v>
      </c>
      <c r="AT210" s="19">
        <v>8.6999999999999993</v>
      </c>
      <c r="AU210" s="19">
        <v>20.14</v>
      </c>
      <c r="AV210" s="19">
        <v>130.91</v>
      </c>
      <c r="AW210" s="19">
        <v>0</v>
      </c>
      <c r="AX210" s="19">
        <v>22.34</v>
      </c>
      <c r="AY210" s="19">
        <v>25.78</v>
      </c>
      <c r="AZ210" s="19">
        <v>21.32</v>
      </c>
      <c r="BA210" s="19">
        <v>7.78</v>
      </c>
      <c r="BB210" s="19">
        <v>0</v>
      </c>
      <c r="BC210" s="19">
        <v>0</v>
      </c>
      <c r="BD210" s="19">
        <v>0</v>
      </c>
      <c r="BE210" s="19">
        <v>0</v>
      </c>
      <c r="BF210" s="19">
        <v>0</v>
      </c>
      <c r="BG210" s="19">
        <v>0</v>
      </c>
      <c r="BH210" s="19">
        <v>0</v>
      </c>
      <c r="BI210" s="19">
        <v>0.11</v>
      </c>
      <c r="BJ210" s="19">
        <v>0</v>
      </c>
      <c r="BK210" s="19">
        <v>7.0000000000000007E-2</v>
      </c>
      <c r="BL210" s="19">
        <v>0</v>
      </c>
      <c r="BM210" s="19">
        <v>0.01</v>
      </c>
      <c r="BN210" s="19">
        <v>0</v>
      </c>
      <c r="BO210" s="19">
        <v>0</v>
      </c>
      <c r="BP210" s="19">
        <v>0</v>
      </c>
      <c r="BQ210" s="19">
        <v>0.39</v>
      </c>
      <c r="BR210" s="19">
        <v>0</v>
      </c>
      <c r="BS210" s="19">
        <v>0</v>
      </c>
      <c r="BT210" s="19">
        <v>1.08</v>
      </c>
      <c r="BU210" s="19">
        <v>0</v>
      </c>
      <c r="BV210" s="19">
        <v>0</v>
      </c>
      <c r="BW210" s="19">
        <v>0</v>
      </c>
      <c r="BX210" s="19">
        <v>0</v>
      </c>
      <c r="BY210" s="19">
        <v>0</v>
      </c>
      <c r="BZ210" s="19">
        <v>172.63</v>
      </c>
      <c r="CA210" s="20"/>
      <c r="CB210" s="20"/>
      <c r="CC210" s="19">
        <v>101.28</v>
      </c>
      <c r="CE210" s="19">
        <v>47.66</v>
      </c>
      <c r="CF210" s="19">
        <v>25.2</v>
      </c>
      <c r="CG210" s="19">
        <v>36.43</v>
      </c>
      <c r="CH210" s="19">
        <v>545.04</v>
      </c>
      <c r="CI210" s="19">
        <v>170.64</v>
      </c>
      <c r="CJ210" s="19">
        <v>357.84</v>
      </c>
      <c r="CK210" s="19">
        <v>6.8</v>
      </c>
      <c r="CL210" s="19">
        <v>3.82</v>
      </c>
      <c r="CM210" s="19">
        <v>5.31</v>
      </c>
      <c r="CN210" s="19">
        <v>1.5</v>
      </c>
      <c r="CO210" s="19">
        <v>0.9</v>
      </c>
    </row>
    <row r="211" spans="1:93" s="7" customFormat="1" ht="31.5" x14ac:dyDescent="0.25">
      <c r="A211" s="14" t="str">
        <f>"3/8"</f>
        <v>3/8</v>
      </c>
      <c r="B211" s="15" t="s">
        <v>153</v>
      </c>
      <c r="C211" s="47">
        <v>150</v>
      </c>
      <c r="D211" s="40">
        <v>9.8800000000000008</v>
      </c>
      <c r="E211" s="40">
        <v>8.9499999999999993</v>
      </c>
      <c r="F211" s="40">
        <v>17.39</v>
      </c>
      <c r="G211" s="47">
        <v>186.13646474999999</v>
      </c>
      <c r="H211" s="40">
        <v>6.66</v>
      </c>
      <c r="I211" s="40">
        <v>62.93</v>
      </c>
      <c r="J211" s="40">
        <v>0</v>
      </c>
      <c r="K211" s="40">
        <v>0</v>
      </c>
      <c r="L211" s="40">
        <v>2.0499999999999998</v>
      </c>
      <c r="M211" s="40">
        <v>12.81</v>
      </c>
      <c r="N211" s="40">
        <v>2.54</v>
      </c>
      <c r="O211" s="40">
        <v>0</v>
      </c>
      <c r="P211" s="40">
        <v>0</v>
      </c>
      <c r="Q211" s="40">
        <v>0.21</v>
      </c>
      <c r="R211" s="40">
        <v>2.0699999999999998</v>
      </c>
      <c r="S211" s="40">
        <v>189.36</v>
      </c>
      <c r="T211" s="40">
        <v>639.74</v>
      </c>
      <c r="U211" s="40">
        <v>17.12</v>
      </c>
      <c r="V211" s="40">
        <v>30.38</v>
      </c>
      <c r="W211" s="40">
        <v>139.44</v>
      </c>
      <c r="X211" s="40">
        <v>2.06</v>
      </c>
      <c r="Y211" s="40">
        <v>0</v>
      </c>
      <c r="Z211" s="40">
        <v>15</v>
      </c>
      <c r="AA211" s="40">
        <v>2.81</v>
      </c>
      <c r="AB211" s="40">
        <v>2.34</v>
      </c>
      <c r="AC211" s="40">
        <v>0.1</v>
      </c>
      <c r="AD211" s="40">
        <v>0.11</v>
      </c>
      <c r="AE211" s="40">
        <v>2.8</v>
      </c>
      <c r="AF211" s="40">
        <v>6.67</v>
      </c>
      <c r="AG211" s="40">
        <v>8.01</v>
      </c>
      <c r="AH211" s="7">
        <v>0</v>
      </c>
      <c r="AI211" s="7">
        <v>570.75</v>
      </c>
      <c r="AJ211" s="7">
        <v>449.84</v>
      </c>
      <c r="AK211" s="7">
        <v>827.64</v>
      </c>
      <c r="AL211" s="7">
        <v>1425.47</v>
      </c>
      <c r="AM211" s="7">
        <v>244.73</v>
      </c>
      <c r="AN211" s="7">
        <v>460.97</v>
      </c>
      <c r="AO211" s="7">
        <v>128.96</v>
      </c>
      <c r="AP211" s="7">
        <v>457.61</v>
      </c>
      <c r="AQ211" s="7">
        <v>626.87</v>
      </c>
      <c r="AR211" s="7">
        <v>693.98</v>
      </c>
      <c r="AS211" s="7">
        <v>1000.61</v>
      </c>
      <c r="AT211" s="7">
        <v>388.77</v>
      </c>
      <c r="AU211" s="7">
        <v>532.9</v>
      </c>
      <c r="AV211" s="7">
        <v>1823.08</v>
      </c>
      <c r="AW211" s="7">
        <v>153.75</v>
      </c>
      <c r="AX211" s="7">
        <v>389.6</v>
      </c>
      <c r="AY211" s="7">
        <v>437.32</v>
      </c>
      <c r="AZ211" s="7">
        <v>375.29</v>
      </c>
      <c r="BA211" s="7">
        <v>148.77000000000001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0.31</v>
      </c>
      <c r="BJ211" s="7">
        <v>0</v>
      </c>
      <c r="BK211" s="7">
        <v>0.17</v>
      </c>
      <c r="BL211" s="7">
        <v>0.01</v>
      </c>
      <c r="BM211" s="7">
        <v>0.03</v>
      </c>
      <c r="BN211" s="7">
        <v>0</v>
      </c>
      <c r="BO211" s="7">
        <v>0</v>
      </c>
      <c r="BP211" s="7">
        <v>0</v>
      </c>
      <c r="BQ211" s="7">
        <v>1.07</v>
      </c>
      <c r="BR211" s="7">
        <v>0</v>
      </c>
      <c r="BS211" s="7">
        <v>0</v>
      </c>
      <c r="BT211" s="7">
        <v>2.74</v>
      </c>
      <c r="BU211" s="7">
        <v>0</v>
      </c>
      <c r="BV211" s="7">
        <v>0</v>
      </c>
      <c r="BW211" s="7">
        <v>0</v>
      </c>
      <c r="BX211" s="7">
        <v>0</v>
      </c>
      <c r="BY211" s="7">
        <v>0</v>
      </c>
      <c r="BZ211" s="7">
        <v>160.86000000000001</v>
      </c>
      <c r="CA211" s="16"/>
      <c r="CB211" s="16"/>
      <c r="CC211" s="7">
        <v>2.5</v>
      </c>
      <c r="CE211" s="7">
        <v>30.38</v>
      </c>
      <c r="CF211" s="7">
        <v>21.22</v>
      </c>
      <c r="CG211" s="7">
        <v>25.8</v>
      </c>
      <c r="CH211" s="7">
        <v>2970.15</v>
      </c>
      <c r="CI211" s="7">
        <v>1968.83</v>
      </c>
      <c r="CJ211" s="7">
        <v>2469.4899999999998</v>
      </c>
      <c r="CK211" s="7">
        <v>46.82</v>
      </c>
      <c r="CL211" s="7">
        <v>19.03</v>
      </c>
      <c r="CM211" s="7">
        <v>32.92</v>
      </c>
      <c r="CN211" s="7">
        <v>0</v>
      </c>
      <c r="CO211" s="7">
        <v>0.75</v>
      </c>
    </row>
    <row r="212" spans="1:93" s="8" customFormat="1" x14ac:dyDescent="0.25">
      <c r="A212" s="21"/>
      <c r="B212" s="22" t="s">
        <v>111</v>
      </c>
      <c r="C212" s="48">
        <f>SUM(C207:C211)</f>
        <v>490</v>
      </c>
      <c r="D212" s="41">
        <f t="shared" ref="D212:AG212" si="38">SUM(D207:D211)</f>
        <v>14.16</v>
      </c>
      <c r="E212" s="41">
        <f t="shared" si="38"/>
        <v>14.569999999999999</v>
      </c>
      <c r="F212" s="41">
        <f t="shared" si="38"/>
        <v>55.44</v>
      </c>
      <c r="G212" s="48">
        <f t="shared" si="38"/>
        <v>398.58960075000005</v>
      </c>
      <c r="H212" s="41">
        <f t="shared" si="38"/>
        <v>8.1</v>
      </c>
      <c r="I212" s="41">
        <f t="shared" si="38"/>
        <v>64.099999999999994</v>
      </c>
      <c r="J212" s="41">
        <f t="shared" si="38"/>
        <v>0</v>
      </c>
      <c r="K212" s="41">
        <f t="shared" si="38"/>
        <v>0</v>
      </c>
      <c r="L212" s="41">
        <f t="shared" si="38"/>
        <v>21.169999999999998</v>
      </c>
      <c r="M212" s="41">
        <f t="shared" si="38"/>
        <v>28.3</v>
      </c>
      <c r="N212" s="41">
        <f t="shared" si="38"/>
        <v>5.98</v>
      </c>
      <c r="O212" s="41">
        <f t="shared" si="38"/>
        <v>0</v>
      </c>
      <c r="P212" s="41">
        <f t="shared" si="38"/>
        <v>0</v>
      </c>
      <c r="Q212" s="41">
        <f t="shared" si="38"/>
        <v>0.80999999999999994</v>
      </c>
      <c r="R212" s="41">
        <f t="shared" si="38"/>
        <v>4.6099999999999994</v>
      </c>
      <c r="S212" s="41">
        <f t="shared" si="38"/>
        <v>682.57</v>
      </c>
      <c r="T212" s="41">
        <f t="shared" si="38"/>
        <v>957.9</v>
      </c>
      <c r="U212" s="41">
        <f t="shared" si="38"/>
        <v>49.370000000000005</v>
      </c>
      <c r="V212" s="41">
        <f t="shared" si="38"/>
        <v>54.68</v>
      </c>
      <c r="W212" s="41">
        <f t="shared" si="38"/>
        <v>199.96</v>
      </c>
      <c r="X212" s="41">
        <f t="shared" si="38"/>
        <v>4.0999999999999996</v>
      </c>
      <c r="Y212" s="41">
        <f t="shared" si="38"/>
        <v>0</v>
      </c>
      <c r="Z212" s="41">
        <f t="shared" si="38"/>
        <v>631.78</v>
      </c>
      <c r="AA212" s="41">
        <f t="shared" si="38"/>
        <v>131.10999999999999</v>
      </c>
      <c r="AB212" s="41">
        <f t="shared" si="38"/>
        <v>3.57</v>
      </c>
      <c r="AC212" s="41">
        <f t="shared" si="38"/>
        <v>0.19</v>
      </c>
      <c r="AD212" s="41">
        <f t="shared" si="38"/>
        <v>0.19</v>
      </c>
      <c r="AE212" s="41">
        <f t="shared" si="38"/>
        <v>3.34</v>
      </c>
      <c r="AF212" s="41">
        <f t="shared" si="38"/>
        <v>7.75</v>
      </c>
      <c r="AG212" s="41">
        <f t="shared" si="38"/>
        <v>13.969999999999999</v>
      </c>
      <c r="AH212" s="8">
        <v>0</v>
      </c>
      <c r="AI212" s="8">
        <v>726.28</v>
      </c>
      <c r="AJ212" s="8">
        <v>595.39</v>
      </c>
      <c r="AK212" s="8">
        <v>1050.8800000000001</v>
      </c>
      <c r="AL212" s="8">
        <v>1545.66</v>
      </c>
      <c r="AM212" s="8">
        <v>292.86</v>
      </c>
      <c r="AN212" s="8">
        <v>567.17999999999995</v>
      </c>
      <c r="AO212" s="8">
        <v>167.75</v>
      </c>
      <c r="AP212" s="8">
        <v>629.69000000000005</v>
      </c>
      <c r="AQ212" s="8">
        <v>762.44</v>
      </c>
      <c r="AR212" s="8">
        <v>864.18</v>
      </c>
      <c r="AS212" s="8">
        <v>1276.93</v>
      </c>
      <c r="AT212" s="8">
        <v>451.47</v>
      </c>
      <c r="AU212" s="8">
        <v>667.17</v>
      </c>
      <c r="AV212" s="8">
        <v>2679.73</v>
      </c>
      <c r="AW212" s="8">
        <v>153.75</v>
      </c>
      <c r="AX212" s="8">
        <v>651.80999999999995</v>
      </c>
      <c r="AY212" s="8">
        <v>582.9</v>
      </c>
      <c r="AZ212" s="8">
        <v>472.13</v>
      </c>
      <c r="BA212" s="8">
        <v>213.95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8">
        <v>0.46</v>
      </c>
      <c r="BJ212" s="8">
        <v>0</v>
      </c>
      <c r="BK212" s="8">
        <v>0.25</v>
      </c>
      <c r="BL212" s="8">
        <v>0.02</v>
      </c>
      <c r="BM212" s="8">
        <v>0.04</v>
      </c>
      <c r="BN212" s="8">
        <v>0</v>
      </c>
      <c r="BO212" s="8">
        <v>0</v>
      </c>
      <c r="BP212" s="8">
        <v>0.01</v>
      </c>
      <c r="BQ212" s="8">
        <v>1.5</v>
      </c>
      <c r="BR212" s="8">
        <v>0</v>
      </c>
      <c r="BS212" s="8">
        <v>0</v>
      </c>
      <c r="BT212" s="8">
        <v>3.97</v>
      </c>
      <c r="BU212" s="8">
        <v>0.02</v>
      </c>
      <c r="BV212" s="8">
        <v>0</v>
      </c>
      <c r="BW212" s="8">
        <v>0</v>
      </c>
      <c r="BX212" s="8">
        <v>0</v>
      </c>
      <c r="BY212" s="8">
        <v>0</v>
      </c>
      <c r="BZ212" s="8">
        <v>534.1</v>
      </c>
      <c r="CA212" s="6"/>
      <c r="CB212" s="6" t="e">
        <f>$G$212/#REF!*100</f>
        <v>#REF!</v>
      </c>
      <c r="CC212" s="8">
        <v>105.3</v>
      </c>
      <c r="CE212" s="8">
        <v>86.55</v>
      </c>
      <c r="CF212" s="8">
        <v>54.92</v>
      </c>
      <c r="CG212" s="8">
        <v>70.739999999999995</v>
      </c>
      <c r="CH212" s="8">
        <v>5087.18</v>
      </c>
      <c r="CI212" s="8">
        <v>2787.64</v>
      </c>
      <c r="CJ212" s="8">
        <v>3937.41</v>
      </c>
      <c r="CK212" s="8">
        <v>105.46</v>
      </c>
      <c r="CL212" s="8">
        <v>56.4</v>
      </c>
      <c r="CM212" s="8">
        <v>80.930000000000007</v>
      </c>
      <c r="CN212" s="8">
        <v>12.75</v>
      </c>
      <c r="CO212" s="8">
        <v>1.65</v>
      </c>
    </row>
    <row r="213" spans="1:93" x14ac:dyDescent="0.25">
      <c r="B213" s="3" t="s">
        <v>112</v>
      </c>
    </row>
    <row r="214" spans="1:93" s="19" customFormat="1" x14ac:dyDescent="0.25">
      <c r="A214" s="17" t="str">
        <f>"-"</f>
        <v>-</v>
      </c>
      <c r="B214" s="18" t="s">
        <v>105</v>
      </c>
      <c r="C214" s="46">
        <v>10</v>
      </c>
      <c r="D214" s="39">
        <v>0.61</v>
      </c>
      <c r="E214" s="39">
        <v>0.06</v>
      </c>
      <c r="F214" s="39">
        <v>3.69</v>
      </c>
      <c r="G214" s="46">
        <v>18.015599999999999</v>
      </c>
      <c r="H214" s="39">
        <v>0</v>
      </c>
      <c r="I214" s="39">
        <v>0</v>
      </c>
      <c r="J214" s="39">
        <v>0</v>
      </c>
      <c r="K214" s="39">
        <v>0</v>
      </c>
      <c r="L214" s="39">
        <v>0.11</v>
      </c>
      <c r="M214" s="39">
        <v>3.56</v>
      </c>
      <c r="N214" s="39">
        <v>0.02</v>
      </c>
      <c r="O214" s="39">
        <v>0</v>
      </c>
      <c r="P214" s="39">
        <v>0</v>
      </c>
      <c r="Q214" s="39">
        <v>0</v>
      </c>
      <c r="R214" s="39">
        <v>0.18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0</v>
      </c>
      <c r="AG214" s="39">
        <v>0</v>
      </c>
      <c r="AH214" s="19">
        <v>0</v>
      </c>
      <c r="AI214" s="19">
        <v>31.93</v>
      </c>
      <c r="AJ214" s="19">
        <v>33.229999999999997</v>
      </c>
      <c r="AK214" s="19">
        <v>50.9</v>
      </c>
      <c r="AL214" s="19">
        <v>16.88</v>
      </c>
      <c r="AM214" s="19">
        <v>10.01</v>
      </c>
      <c r="AN214" s="19">
        <v>20.010000000000002</v>
      </c>
      <c r="AO214" s="19">
        <v>7.57</v>
      </c>
      <c r="AP214" s="19">
        <v>36.19</v>
      </c>
      <c r="AQ214" s="19">
        <v>22.45</v>
      </c>
      <c r="AR214" s="19">
        <v>31.32</v>
      </c>
      <c r="AS214" s="19">
        <v>25.84</v>
      </c>
      <c r="AT214" s="19">
        <v>13.57</v>
      </c>
      <c r="AU214" s="19">
        <v>24.01</v>
      </c>
      <c r="AV214" s="19">
        <v>200.8</v>
      </c>
      <c r="AW214" s="19">
        <v>0</v>
      </c>
      <c r="AX214" s="19">
        <v>65.42</v>
      </c>
      <c r="AY214" s="19">
        <v>28.45</v>
      </c>
      <c r="AZ214" s="19">
        <v>18.88</v>
      </c>
      <c r="BA214" s="19">
        <v>14.96</v>
      </c>
      <c r="BB214" s="19">
        <v>0</v>
      </c>
      <c r="BC214" s="19">
        <v>0</v>
      </c>
      <c r="BD214" s="19">
        <v>0</v>
      </c>
      <c r="BE214" s="19">
        <v>0</v>
      </c>
      <c r="BF214" s="19">
        <v>0</v>
      </c>
      <c r="BG214" s="19">
        <v>0</v>
      </c>
      <c r="BH214" s="19">
        <v>0</v>
      </c>
      <c r="BI214" s="19">
        <v>0.01</v>
      </c>
      <c r="BJ214" s="19">
        <v>0</v>
      </c>
      <c r="BK214" s="19">
        <v>0</v>
      </c>
      <c r="BL214" s="19">
        <v>0</v>
      </c>
      <c r="BM214" s="19">
        <v>0</v>
      </c>
      <c r="BN214" s="19">
        <v>0</v>
      </c>
      <c r="BO214" s="19">
        <v>0</v>
      </c>
      <c r="BP214" s="19">
        <v>0</v>
      </c>
      <c r="BQ214" s="19">
        <v>0.01</v>
      </c>
      <c r="BR214" s="19">
        <v>0</v>
      </c>
      <c r="BS214" s="19">
        <v>0</v>
      </c>
      <c r="BT214" s="19">
        <v>0.03</v>
      </c>
      <c r="BU214" s="19">
        <v>0</v>
      </c>
      <c r="BV214" s="19">
        <v>0</v>
      </c>
      <c r="BW214" s="19">
        <v>0</v>
      </c>
      <c r="BX214" s="19">
        <v>0</v>
      </c>
      <c r="BY214" s="19">
        <v>0</v>
      </c>
      <c r="BZ214" s="19">
        <v>3.91</v>
      </c>
      <c r="CA214" s="20"/>
      <c r="CB214" s="20"/>
      <c r="CC214" s="19">
        <v>0</v>
      </c>
      <c r="CE214" s="19">
        <v>0</v>
      </c>
      <c r="CF214" s="19">
        <v>0</v>
      </c>
      <c r="CG214" s="19">
        <v>0</v>
      </c>
      <c r="CH214" s="19">
        <v>570</v>
      </c>
      <c r="CI214" s="19">
        <v>219.6</v>
      </c>
      <c r="CJ214" s="19">
        <v>394.8</v>
      </c>
      <c r="CK214" s="19">
        <v>4.5599999999999996</v>
      </c>
      <c r="CL214" s="19">
        <v>4.5599999999999996</v>
      </c>
      <c r="CM214" s="19">
        <v>4.5599999999999996</v>
      </c>
      <c r="CN214" s="19">
        <v>0</v>
      </c>
      <c r="CO214" s="19">
        <v>0</v>
      </c>
    </row>
    <row r="215" spans="1:93" s="19" customFormat="1" x14ac:dyDescent="0.25">
      <c r="A215" s="17" t="str">
        <f>"-"</f>
        <v>-</v>
      </c>
      <c r="B215" s="18" t="s">
        <v>106</v>
      </c>
      <c r="C215" s="46">
        <v>10</v>
      </c>
      <c r="D215" s="39">
        <v>0.6</v>
      </c>
      <c r="E215" s="39">
        <v>0.12</v>
      </c>
      <c r="F215" s="39">
        <v>4.17</v>
      </c>
      <c r="G215" s="46">
        <v>19.098000000000003</v>
      </c>
      <c r="H215" s="39">
        <v>0.02</v>
      </c>
      <c r="I215" s="39">
        <v>0</v>
      </c>
      <c r="J215" s="39">
        <v>0</v>
      </c>
      <c r="K215" s="39">
        <v>0</v>
      </c>
      <c r="L215" s="39">
        <v>0.12</v>
      </c>
      <c r="M215" s="39">
        <v>3.22</v>
      </c>
      <c r="N215" s="39">
        <v>0.83</v>
      </c>
      <c r="O215" s="39">
        <v>0</v>
      </c>
      <c r="P215" s="39">
        <v>0</v>
      </c>
      <c r="Q215" s="39">
        <v>0.1</v>
      </c>
      <c r="R215" s="39">
        <v>0.25</v>
      </c>
      <c r="S215" s="39">
        <v>61</v>
      </c>
      <c r="T215" s="39">
        <v>24.5</v>
      </c>
      <c r="U215" s="39">
        <v>3.5</v>
      </c>
      <c r="V215" s="39">
        <v>4.7</v>
      </c>
      <c r="W215" s="39">
        <v>15.8</v>
      </c>
      <c r="X215" s="39">
        <v>0.39</v>
      </c>
      <c r="Y215" s="39">
        <v>0</v>
      </c>
      <c r="Z215" s="39">
        <v>0.5</v>
      </c>
      <c r="AA215" s="39">
        <v>0.1</v>
      </c>
      <c r="AB215" s="39">
        <v>0.14000000000000001</v>
      </c>
      <c r="AC215" s="39">
        <v>0.02</v>
      </c>
      <c r="AD215" s="39">
        <v>0.01</v>
      </c>
      <c r="AE215" s="39">
        <v>7.0000000000000007E-2</v>
      </c>
      <c r="AF215" s="39">
        <v>0.2</v>
      </c>
      <c r="AG215" s="39">
        <v>0</v>
      </c>
      <c r="AH215" s="19">
        <v>0</v>
      </c>
      <c r="AI215" s="19">
        <v>32.200000000000003</v>
      </c>
      <c r="AJ215" s="19">
        <v>24.8</v>
      </c>
      <c r="AK215" s="19">
        <v>42.7</v>
      </c>
      <c r="AL215" s="19">
        <v>22.3</v>
      </c>
      <c r="AM215" s="19">
        <v>9.3000000000000007</v>
      </c>
      <c r="AN215" s="19">
        <v>19.8</v>
      </c>
      <c r="AO215" s="19">
        <v>8</v>
      </c>
      <c r="AP215" s="19">
        <v>37.1</v>
      </c>
      <c r="AQ215" s="19">
        <v>29.7</v>
      </c>
      <c r="AR215" s="19">
        <v>29.1</v>
      </c>
      <c r="AS215" s="19">
        <v>46.4</v>
      </c>
      <c r="AT215" s="19">
        <v>12.4</v>
      </c>
      <c r="AU215" s="19">
        <v>31</v>
      </c>
      <c r="AV215" s="19">
        <v>155.9</v>
      </c>
      <c r="AW215" s="19">
        <v>0</v>
      </c>
      <c r="AX215" s="19">
        <v>52.6</v>
      </c>
      <c r="AY215" s="19">
        <v>29.1</v>
      </c>
      <c r="AZ215" s="19">
        <v>18</v>
      </c>
      <c r="BA215" s="19">
        <v>13</v>
      </c>
      <c r="BB215" s="19">
        <v>0</v>
      </c>
      <c r="BC215" s="19">
        <v>0</v>
      </c>
      <c r="BD215" s="19">
        <v>0</v>
      </c>
      <c r="BE215" s="19">
        <v>0</v>
      </c>
      <c r="BF215" s="19">
        <v>0</v>
      </c>
      <c r="BG215" s="19">
        <v>0</v>
      </c>
      <c r="BH215" s="19">
        <v>0</v>
      </c>
      <c r="BI215" s="19">
        <v>0.01</v>
      </c>
      <c r="BJ215" s="19">
        <v>0</v>
      </c>
      <c r="BK215" s="19">
        <v>0</v>
      </c>
      <c r="BL215" s="19">
        <v>0</v>
      </c>
      <c r="BM215" s="19">
        <v>0</v>
      </c>
      <c r="BN215" s="19">
        <v>0</v>
      </c>
      <c r="BO215" s="19">
        <v>0</v>
      </c>
      <c r="BP215" s="19">
        <v>0</v>
      </c>
      <c r="BQ215" s="19">
        <v>0.01</v>
      </c>
      <c r="BR215" s="19">
        <v>0</v>
      </c>
      <c r="BS215" s="19">
        <v>0</v>
      </c>
      <c r="BT215" s="19">
        <v>0.05</v>
      </c>
      <c r="BU215" s="19">
        <v>0.01</v>
      </c>
      <c r="BV215" s="19">
        <v>0</v>
      </c>
      <c r="BW215" s="19">
        <v>0</v>
      </c>
      <c r="BX215" s="19">
        <v>0</v>
      </c>
      <c r="BY215" s="19">
        <v>0</v>
      </c>
      <c r="BZ215" s="19">
        <v>4.7</v>
      </c>
      <c r="CA215" s="20"/>
      <c r="CB215" s="20"/>
      <c r="CC215" s="19">
        <v>0.08</v>
      </c>
      <c r="CE215" s="19">
        <v>2</v>
      </c>
      <c r="CF215" s="19">
        <v>2</v>
      </c>
      <c r="CG215" s="19">
        <v>2</v>
      </c>
      <c r="CH215" s="19">
        <v>380</v>
      </c>
      <c r="CI215" s="19">
        <v>146.4</v>
      </c>
      <c r="CJ215" s="19">
        <v>263.2</v>
      </c>
      <c r="CK215" s="19">
        <v>3.8</v>
      </c>
      <c r="CL215" s="19">
        <v>3.16</v>
      </c>
      <c r="CM215" s="19">
        <v>3.48</v>
      </c>
      <c r="CN215" s="19">
        <v>0</v>
      </c>
      <c r="CO215" s="19">
        <v>0</v>
      </c>
    </row>
    <row r="216" spans="1:93" s="19" customFormat="1" x14ac:dyDescent="0.25">
      <c r="A216" s="17" t="str">
        <f>"-"</f>
        <v>-</v>
      </c>
      <c r="B216" s="57" t="s">
        <v>184</v>
      </c>
      <c r="C216" s="46">
        <v>150</v>
      </c>
      <c r="D216" s="39">
        <v>0.75</v>
      </c>
      <c r="E216" s="39">
        <v>0.15</v>
      </c>
      <c r="F216" s="39">
        <v>15.45</v>
      </c>
      <c r="G216" s="46">
        <v>64.859999999999985</v>
      </c>
      <c r="H216" s="39">
        <v>0</v>
      </c>
      <c r="I216" s="39">
        <v>0</v>
      </c>
      <c r="J216" s="39">
        <v>0</v>
      </c>
      <c r="K216" s="39">
        <v>0</v>
      </c>
      <c r="L216" s="39">
        <v>14.85</v>
      </c>
      <c r="M216" s="39">
        <v>0.3</v>
      </c>
      <c r="N216" s="39">
        <v>0.3</v>
      </c>
      <c r="O216" s="39">
        <v>0</v>
      </c>
      <c r="P216" s="39">
        <v>0</v>
      </c>
      <c r="Q216" s="39">
        <v>0.75</v>
      </c>
      <c r="R216" s="39">
        <v>0.45</v>
      </c>
      <c r="S216" s="39">
        <v>9</v>
      </c>
      <c r="T216" s="39">
        <v>180</v>
      </c>
      <c r="U216" s="39">
        <v>10.5</v>
      </c>
      <c r="V216" s="39">
        <v>6</v>
      </c>
      <c r="W216" s="39">
        <v>10.5</v>
      </c>
      <c r="X216" s="39">
        <v>2.1</v>
      </c>
      <c r="Y216" s="39">
        <v>0</v>
      </c>
      <c r="Z216" s="39">
        <v>0</v>
      </c>
      <c r="AA216" s="39">
        <v>0</v>
      </c>
      <c r="AB216" s="39">
        <v>0.15</v>
      </c>
      <c r="AC216" s="39">
        <v>0.02</v>
      </c>
      <c r="AD216" s="39">
        <v>0.02</v>
      </c>
      <c r="AE216" s="39">
        <v>0.15</v>
      </c>
      <c r="AF216" s="39">
        <v>0.3</v>
      </c>
      <c r="AG216" s="39">
        <v>3</v>
      </c>
      <c r="AH216" s="19">
        <v>0.3</v>
      </c>
      <c r="AI216" s="19">
        <v>12</v>
      </c>
      <c r="AJ216" s="19">
        <v>15</v>
      </c>
      <c r="AK216" s="19">
        <v>21</v>
      </c>
      <c r="AL216" s="19">
        <v>21</v>
      </c>
      <c r="AM216" s="19">
        <v>3</v>
      </c>
      <c r="AN216" s="19">
        <v>12</v>
      </c>
      <c r="AO216" s="19">
        <v>3</v>
      </c>
      <c r="AP216" s="19">
        <v>10.5</v>
      </c>
      <c r="AQ216" s="19">
        <v>19.5</v>
      </c>
      <c r="AR216" s="19">
        <v>12</v>
      </c>
      <c r="AS216" s="19">
        <v>87</v>
      </c>
      <c r="AT216" s="19">
        <v>7.5</v>
      </c>
      <c r="AU216" s="19">
        <v>16.5</v>
      </c>
      <c r="AV216" s="19">
        <v>48</v>
      </c>
      <c r="AW216" s="19">
        <v>0</v>
      </c>
      <c r="AX216" s="19">
        <v>15</v>
      </c>
      <c r="AY216" s="19">
        <v>18</v>
      </c>
      <c r="AZ216" s="19">
        <v>7.5</v>
      </c>
      <c r="BA216" s="19">
        <v>6</v>
      </c>
      <c r="BB216" s="19">
        <v>0</v>
      </c>
      <c r="BC216" s="19">
        <v>0</v>
      </c>
      <c r="BD216" s="19">
        <v>0</v>
      </c>
      <c r="BE216" s="19">
        <v>0</v>
      </c>
      <c r="BF216" s="19">
        <v>0</v>
      </c>
      <c r="BG216" s="19">
        <v>0</v>
      </c>
      <c r="BH216" s="19">
        <v>0</v>
      </c>
      <c r="BI216" s="19">
        <v>0</v>
      </c>
      <c r="BJ216" s="19">
        <v>0</v>
      </c>
      <c r="BK216" s="19">
        <v>0</v>
      </c>
      <c r="BL216" s="19">
        <v>0</v>
      </c>
      <c r="BM216" s="19">
        <v>0</v>
      </c>
      <c r="BN216" s="19">
        <v>0</v>
      </c>
      <c r="BO216" s="19">
        <v>0</v>
      </c>
      <c r="BP216" s="19">
        <v>0</v>
      </c>
      <c r="BQ216" s="19">
        <v>0</v>
      </c>
      <c r="BR216" s="19">
        <v>0</v>
      </c>
      <c r="BS216" s="19">
        <v>0</v>
      </c>
      <c r="BT216" s="19">
        <v>0</v>
      </c>
      <c r="BU216" s="19">
        <v>0</v>
      </c>
      <c r="BV216" s="19">
        <v>0</v>
      </c>
      <c r="BW216" s="19">
        <v>0</v>
      </c>
      <c r="BX216" s="19">
        <v>0</v>
      </c>
      <c r="BY216" s="19">
        <v>0</v>
      </c>
      <c r="BZ216" s="19">
        <v>132.15</v>
      </c>
      <c r="CA216" s="20"/>
      <c r="CB216" s="20"/>
      <c r="CC216" s="19">
        <v>0</v>
      </c>
      <c r="CE216" s="19">
        <v>3.6</v>
      </c>
      <c r="CF216" s="19">
        <v>3.6</v>
      </c>
      <c r="CG216" s="19">
        <v>3.6</v>
      </c>
      <c r="CH216" s="19">
        <v>360</v>
      </c>
      <c r="CI216" s="19">
        <v>163.80000000000001</v>
      </c>
      <c r="CJ216" s="19">
        <v>261.89999999999998</v>
      </c>
      <c r="CK216" s="19">
        <v>0.54</v>
      </c>
      <c r="CL216" s="19">
        <v>0.54</v>
      </c>
      <c r="CM216" s="19">
        <v>0.54</v>
      </c>
      <c r="CN216" s="19">
        <v>0</v>
      </c>
      <c r="CO216" s="19">
        <v>0</v>
      </c>
    </row>
    <row r="217" spans="1:93" s="7" customFormat="1" x14ac:dyDescent="0.25">
      <c r="A217" s="14" t="str">
        <f>"2/6"</f>
        <v>2/6</v>
      </c>
      <c r="B217" s="15" t="s">
        <v>141</v>
      </c>
      <c r="C217" s="47">
        <v>120</v>
      </c>
      <c r="D217" s="40">
        <v>12.57</v>
      </c>
      <c r="E217" s="40">
        <v>17.09</v>
      </c>
      <c r="F217" s="40">
        <v>2.2799999999999998</v>
      </c>
      <c r="G217" s="47">
        <v>212.89531583999999</v>
      </c>
      <c r="H217" s="40">
        <v>8.35</v>
      </c>
      <c r="I217" s="40">
        <v>0.23</v>
      </c>
      <c r="J217" s="40">
        <v>0</v>
      </c>
      <c r="K217" s="40">
        <v>0</v>
      </c>
      <c r="L217" s="40">
        <v>2.2799999999999998</v>
      </c>
      <c r="M217" s="40">
        <v>0</v>
      </c>
      <c r="N217" s="40">
        <v>0</v>
      </c>
      <c r="O217" s="40">
        <v>0</v>
      </c>
      <c r="P217" s="40">
        <v>0</v>
      </c>
      <c r="Q217" s="40">
        <v>0.04</v>
      </c>
      <c r="R217" s="40">
        <v>1.96</v>
      </c>
      <c r="S217" s="40">
        <v>380.45</v>
      </c>
      <c r="T217" s="40">
        <v>167.3</v>
      </c>
      <c r="U217" s="40">
        <v>88.6</v>
      </c>
      <c r="V217" s="40">
        <v>14.52</v>
      </c>
      <c r="W217" s="40">
        <v>191.63</v>
      </c>
      <c r="X217" s="40">
        <v>2.15</v>
      </c>
      <c r="Y217" s="40">
        <v>173.09</v>
      </c>
      <c r="Z217" s="40">
        <v>73.73</v>
      </c>
      <c r="AA217" s="40">
        <v>303.95999999999998</v>
      </c>
      <c r="AB217" s="40">
        <v>0.68</v>
      </c>
      <c r="AC217" s="40">
        <v>0.06</v>
      </c>
      <c r="AD217" s="40">
        <v>0.39</v>
      </c>
      <c r="AE217" s="40">
        <v>0.19</v>
      </c>
      <c r="AF217" s="40">
        <v>3.76</v>
      </c>
      <c r="AG217" s="40">
        <v>0.19</v>
      </c>
      <c r="AH217" s="7">
        <v>0</v>
      </c>
      <c r="AI217" s="7">
        <v>700.73</v>
      </c>
      <c r="AJ217" s="7">
        <v>542.71</v>
      </c>
      <c r="AK217" s="7">
        <v>982.87</v>
      </c>
      <c r="AL217" s="7">
        <v>819.23</v>
      </c>
      <c r="AM217" s="7">
        <v>384.27</v>
      </c>
      <c r="AN217" s="7">
        <v>555.02</v>
      </c>
      <c r="AO217" s="7">
        <v>188.26</v>
      </c>
      <c r="AP217" s="7">
        <v>592.44000000000005</v>
      </c>
      <c r="AQ217" s="7">
        <v>644.20000000000005</v>
      </c>
      <c r="AR217" s="7">
        <v>712.71</v>
      </c>
      <c r="AS217" s="7">
        <v>1114.58</v>
      </c>
      <c r="AT217" s="7">
        <v>310.20999999999998</v>
      </c>
      <c r="AU217" s="7">
        <v>377.73</v>
      </c>
      <c r="AV217" s="7">
        <v>1613.73</v>
      </c>
      <c r="AW217" s="7">
        <v>12.63</v>
      </c>
      <c r="AX217" s="7">
        <v>362.01</v>
      </c>
      <c r="AY217" s="7">
        <v>842.67</v>
      </c>
      <c r="AZ217" s="7">
        <v>433.62</v>
      </c>
      <c r="BA217" s="7">
        <v>265.37</v>
      </c>
      <c r="BB217" s="7">
        <v>0.24</v>
      </c>
      <c r="BC217" s="7">
        <v>0.11</v>
      </c>
      <c r="BD217" s="7">
        <v>0.06</v>
      </c>
      <c r="BE217" s="7">
        <v>0.14000000000000001</v>
      </c>
      <c r="BF217" s="7">
        <v>0.16</v>
      </c>
      <c r="BG217" s="7">
        <v>0.72</v>
      </c>
      <c r="BH217" s="7">
        <v>0</v>
      </c>
      <c r="BI217" s="7">
        <v>2.0099999999999998</v>
      </c>
      <c r="BJ217" s="7">
        <v>0</v>
      </c>
      <c r="BK217" s="7">
        <v>0.62</v>
      </c>
      <c r="BL217" s="7">
        <v>0</v>
      </c>
      <c r="BM217" s="7">
        <v>0</v>
      </c>
      <c r="BN217" s="7">
        <v>0</v>
      </c>
      <c r="BO217" s="7">
        <v>0.14000000000000001</v>
      </c>
      <c r="BP217" s="7">
        <v>0.21</v>
      </c>
      <c r="BQ217" s="7">
        <v>1.64</v>
      </c>
      <c r="BR217" s="7">
        <v>0</v>
      </c>
      <c r="BS217" s="7">
        <v>0</v>
      </c>
      <c r="BT217" s="7">
        <v>0.09</v>
      </c>
      <c r="BU217" s="7">
        <v>0.01</v>
      </c>
      <c r="BV217" s="7">
        <v>0</v>
      </c>
      <c r="BW217" s="7">
        <v>0</v>
      </c>
      <c r="BX217" s="7">
        <v>0</v>
      </c>
      <c r="BY217" s="7">
        <v>0</v>
      </c>
      <c r="BZ217" s="7">
        <v>105.76</v>
      </c>
      <c r="CA217" s="16"/>
      <c r="CB217" s="16"/>
      <c r="CC217" s="7">
        <v>185.38</v>
      </c>
      <c r="CE217" s="7">
        <v>48.94</v>
      </c>
      <c r="CF217" s="7">
        <v>30.96</v>
      </c>
      <c r="CG217" s="7">
        <v>39.950000000000003</v>
      </c>
      <c r="CH217" s="7">
        <v>209</v>
      </c>
      <c r="CI217" s="7">
        <v>77.599999999999994</v>
      </c>
      <c r="CJ217" s="7">
        <v>143.30000000000001</v>
      </c>
      <c r="CK217" s="7">
        <v>14.28</v>
      </c>
      <c r="CL217" s="7">
        <v>7.8</v>
      </c>
      <c r="CM217" s="7">
        <v>11.04</v>
      </c>
      <c r="CN217" s="7">
        <v>0</v>
      </c>
      <c r="CO217" s="7">
        <v>0.6</v>
      </c>
    </row>
    <row r="218" spans="1:93" s="8" customFormat="1" x14ac:dyDescent="0.25">
      <c r="A218" s="21"/>
      <c r="B218" s="22" t="s">
        <v>115</v>
      </c>
      <c r="C218" s="48">
        <f>SUM(C214:C217)</f>
        <v>290</v>
      </c>
      <c r="D218" s="41">
        <f t="shared" ref="D218:AG218" si="39">SUM(D214:D217)</f>
        <v>14.530000000000001</v>
      </c>
      <c r="E218" s="41">
        <f t="shared" si="39"/>
        <v>17.419999999999998</v>
      </c>
      <c r="F218" s="41">
        <f t="shared" si="39"/>
        <v>25.59</v>
      </c>
      <c r="G218" s="48">
        <f t="shared" si="39"/>
        <v>314.86891584</v>
      </c>
      <c r="H218" s="48">
        <f t="shared" si="39"/>
        <v>8.3699999999999992</v>
      </c>
      <c r="I218" s="48">
        <f t="shared" si="39"/>
        <v>0.23</v>
      </c>
      <c r="J218" s="48">
        <f t="shared" si="39"/>
        <v>0</v>
      </c>
      <c r="K218" s="48">
        <f t="shared" si="39"/>
        <v>0</v>
      </c>
      <c r="L218" s="48">
        <f t="shared" si="39"/>
        <v>17.36</v>
      </c>
      <c r="M218" s="48">
        <f t="shared" si="39"/>
        <v>7.08</v>
      </c>
      <c r="N218" s="48">
        <f t="shared" si="39"/>
        <v>1.1499999999999999</v>
      </c>
      <c r="O218" s="48">
        <f t="shared" si="39"/>
        <v>0</v>
      </c>
      <c r="P218" s="48">
        <f t="shared" si="39"/>
        <v>0</v>
      </c>
      <c r="Q218" s="48">
        <f t="shared" si="39"/>
        <v>0.89</v>
      </c>
      <c r="R218" s="48">
        <f t="shared" si="39"/>
        <v>2.84</v>
      </c>
      <c r="S218" s="48">
        <f t="shared" si="39"/>
        <v>450.45</v>
      </c>
      <c r="T218" s="48">
        <f t="shared" si="39"/>
        <v>371.8</v>
      </c>
      <c r="U218" s="41">
        <f t="shared" si="39"/>
        <v>102.6</v>
      </c>
      <c r="V218" s="41">
        <f t="shared" si="39"/>
        <v>25.22</v>
      </c>
      <c r="W218" s="41">
        <f t="shared" si="39"/>
        <v>217.93</v>
      </c>
      <c r="X218" s="41">
        <f t="shared" si="39"/>
        <v>4.6400000000000006</v>
      </c>
      <c r="Y218" s="41">
        <f t="shared" si="39"/>
        <v>173.09</v>
      </c>
      <c r="Z218" s="41">
        <f t="shared" si="39"/>
        <v>74.23</v>
      </c>
      <c r="AA218" s="41">
        <f t="shared" si="39"/>
        <v>304.06</v>
      </c>
      <c r="AB218" s="41">
        <f t="shared" si="39"/>
        <v>0.97000000000000008</v>
      </c>
      <c r="AC218" s="41">
        <f t="shared" si="39"/>
        <v>0.1</v>
      </c>
      <c r="AD218" s="41">
        <f t="shared" si="39"/>
        <v>0.42000000000000004</v>
      </c>
      <c r="AE218" s="41">
        <f t="shared" si="39"/>
        <v>0.41000000000000003</v>
      </c>
      <c r="AF218" s="41">
        <f t="shared" si="39"/>
        <v>4.26</v>
      </c>
      <c r="AG218" s="41">
        <f t="shared" si="39"/>
        <v>3.19</v>
      </c>
      <c r="AH218" s="8">
        <v>0.3</v>
      </c>
      <c r="AI218" s="8">
        <v>776.86</v>
      </c>
      <c r="AJ218" s="8">
        <v>615.74</v>
      </c>
      <c r="AK218" s="8">
        <v>1097.46</v>
      </c>
      <c r="AL218" s="8">
        <v>879.41</v>
      </c>
      <c r="AM218" s="8">
        <v>406.57</v>
      </c>
      <c r="AN218" s="8">
        <v>606.83000000000004</v>
      </c>
      <c r="AO218" s="8">
        <v>206.83</v>
      </c>
      <c r="AP218" s="8">
        <v>676.23</v>
      </c>
      <c r="AQ218" s="8">
        <v>715.84</v>
      </c>
      <c r="AR218" s="8">
        <v>785.13</v>
      </c>
      <c r="AS218" s="8">
        <v>1273.82</v>
      </c>
      <c r="AT218" s="8">
        <v>343.68</v>
      </c>
      <c r="AU218" s="8">
        <v>449.24</v>
      </c>
      <c r="AV218" s="8">
        <v>2018.43</v>
      </c>
      <c r="AW218" s="8">
        <v>12.63</v>
      </c>
      <c r="AX218" s="8">
        <v>495.03</v>
      </c>
      <c r="AY218" s="8">
        <v>918.21</v>
      </c>
      <c r="AZ218" s="8">
        <v>478</v>
      </c>
      <c r="BA218" s="8">
        <v>299.33999999999997</v>
      </c>
      <c r="BB218" s="8">
        <v>0.24</v>
      </c>
      <c r="BC218" s="8">
        <v>0.11</v>
      </c>
      <c r="BD218" s="8">
        <v>0.06</v>
      </c>
      <c r="BE218" s="8">
        <v>0.14000000000000001</v>
      </c>
      <c r="BF218" s="8">
        <v>0.16</v>
      </c>
      <c r="BG218" s="8">
        <v>0.72</v>
      </c>
      <c r="BH218" s="8">
        <v>0</v>
      </c>
      <c r="BI218" s="8">
        <v>2.0299999999999998</v>
      </c>
      <c r="BJ218" s="8">
        <v>0</v>
      </c>
      <c r="BK218" s="8">
        <v>0.62</v>
      </c>
      <c r="BL218" s="8">
        <v>0</v>
      </c>
      <c r="BM218" s="8">
        <v>0</v>
      </c>
      <c r="BN218" s="8">
        <v>0</v>
      </c>
      <c r="BO218" s="8">
        <v>0.14000000000000001</v>
      </c>
      <c r="BP218" s="8">
        <v>0.21</v>
      </c>
      <c r="BQ218" s="8">
        <v>1.65</v>
      </c>
      <c r="BR218" s="8">
        <v>0</v>
      </c>
      <c r="BS218" s="8">
        <v>0</v>
      </c>
      <c r="BT218" s="8">
        <v>0.17</v>
      </c>
      <c r="BU218" s="8">
        <v>0.02</v>
      </c>
      <c r="BV218" s="8">
        <v>0</v>
      </c>
      <c r="BW218" s="8">
        <v>0</v>
      </c>
      <c r="BX218" s="8">
        <v>0</v>
      </c>
      <c r="BY218" s="8">
        <v>0</v>
      </c>
      <c r="BZ218" s="8">
        <v>246.52</v>
      </c>
      <c r="CA218" s="6"/>
      <c r="CB218" s="6" t="e">
        <f>$G$218/#REF!*100</f>
        <v>#REF!</v>
      </c>
      <c r="CC218" s="8">
        <v>185.46</v>
      </c>
      <c r="CE218" s="8">
        <v>54.54</v>
      </c>
      <c r="CF218" s="8">
        <v>36.56</v>
      </c>
      <c r="CG218" s="8">
        <v>45.55</v>
      </c>
      <c r="CH218" s="8">
        <v>1519</v>
      </c>
      <c r="CI218" s="8">
        <v>607.4</v>
      </c>
      <c r="CJ218" s="8">
        <v>1063.2</v>
      </c>
      <c r="CK218" s="8">
        <v>23.18</v>
      </c>
      <c r="CL218" s="8">
        <v>16.059999999999999</v>
      </c>
      <c r="CM218" s="8">
        <v>19.62</v>
      </c>
      <c r="CN218" s="8">
        <v>0</v>
      </c>
      <c r="CO218" s="8">
        <v>0.6</v>
      </c>
    </row>
    <row r="219" spans="1:93" s="8" customFormat="1" x14ac:dyDescent="0.25">
      <c r="A219" s="21"/>
      <c r="B219" s="22" t="s">
        <v>116</v>
      </c>
      <c r="C219" s="48">
        <f>C201+C205+C212+C218</f>
        <v>1235</v>
      </c>
      <c r="D219" s="41">
        <f t="shared" ref="D219:AG219" si="40">D201+D205+D212+D218</f>
        <v>38.97</v>
      </c>
      <c r="E219" s="41">
        <f t="shared" si="40"/>
        <v>46.86999999999999</v>
      </c>
      <c r="F219" s="41">
        <f t="shared" si="40"/>
        <v>139.09</v>
      </c>
      <c r="G219" s="48">
        <f t="shared" si="40"/>
        <v>1115.8720946570734</v>
      </c>
      <c r="H219" s="48">
        <f t="shared" si="40"/>
        <v>22.64</v>
      </c>
      <c r="I219" s="48">
        <f t="shared" si="40"/>
        <v>64.52</v>
      </c>
      <c r="J219" s="48">
        <f t="shared" si="40"/>
        <v>0</v>
      </c>
      <c r="K219" s="48">
        <f t="shared" si="40"/>
        <v>0</v>
      </c>
      <c r="L219" s="48">
        <f t="shared" si="40"/>
        <v>63.16</v>
      </c>
      <c r="M219" s="48">
        <f t="shared" si="40"/>
        <v>66.459999999999994</v>
      </c>
      <c r="N219" s="48">
        <f t="shared" si="40"/>
        <v>9.4700000000000006</v>
      </c>
      <c r="O219" s="48">
        <f t="shared" si="40"/>
        <v>0</v>
      </c>
      <c r="P219" s="48">
        <f t="shared" si="40"/>
        <v>0</v>
      </c>
      <c r="Q219" s="48">
        <f t="shared" si="40"/>
        <v>2.2800000000000002</v>
      </c>
      <c r="R219" s="48">
        <f t="shared" si="40"/>
        <v>9.8699999999999992</v>
      </c>
      <c r="S219" s="48">
        <f t="shared" si="40"/>
        <v>1517.73</v>
      </c>
      <c r="T219" s="48">
        <f t="shared" si="40"/>
        <v>1772.3899999999999</v>
      </c>
      <c r="U219" s="41">
        <f t="shared" si="40"/>
        <v>269.27</v>
      </c>
      <c r="V219" s="41">
        <f t="shared" si="40"/>
        <v>127.78999999999999</v>
      </c>
      <c r="W219" s="41">
        <f t="shared" si="40"/>
        <v>580.32999999999993</v>
      </c>
      <c r="X219" s="41">
        <f t="shared" si="40"/>
        <v>10.73</v>
      </c>
      <c r="Y219" s="41">
        <f t="shared" si="40"/>
        <v>213.27</v>
      </c>
      <c r="Z219" s="41">
        <f t="shared" si="40"/>
        <v>770.34</v>
      </c>
      <c r="AA219" s="41">
        <f t="shared" si="40"/>
        <v>499.07</v>
      </c>
      <c r="AB219" s="41">
        <f t="shared" si="40"/>
        <v>6.04</v>
      </c>
      <c r="AC219" s="41">
        <f t="shared" si="40"/>
        <v>0.45999999999999996</v>
      </c>
      <c r="AD219" s="41">
        <f t="shared" si="40"/>
        <v>0.78</v>
      </c>
      <c r="AE219" s="41">
        <f t="shared" si="40"/>
        <v>5.37</v>
      </c>
      <c r="AF219" s="41">
        <f t="shared" si="40"/>
        <v>15.66</v>
      </c>
      <c r="AG219" s="41">
        <f t="shared" si="40"/>
        <v>33.15</v>
      </c>
      <c r="AH219" s="8">
        <v>0.3</v>
      </c>
      <c r="AI219" s="8">
        <v>1726.19</v>
      </c>
      <c r="AJ219" s="8">
        <v>1423.5</v>
      </c>
      <c r="AK219" s="8">
        <v>3053.63</v>
      </c>
      <c r="AL219" s="8">
        <v>2942.54</v>
      </c>
      <c r="AM219" s="8">
        <v>907.76</v>
      </c>
      <c r="AN219" s="8">
        <v>1544.07</v>
      </c>
      <c r="AO219" s="8">
        <v>511.33</v>
      </c>
      <c r="AP219" s="8">
        <v>1778.46</v>
      </c>
      <c r="AQ219" s="8">
        <v>1904.89</v>
      </c>
      <c r="AR219" s="8">
        <v>2045.29</v>
      </c>
      <c r="AS219" s="8">
        <v>3134.08</v>
      </c>
      <c r="AT219" s="8">
        <v>1055.8900000000001</v>
      </c>
      <c r="AU219" s="8">
        <v>1369.48</v>
      </c>
      <c r="AV219" s="8">
        <v>6729.03</v>
      </c>
      <c r="AW219" s="8">
        <v>166.38</v>
      </c>
      <c r="AX219" s="8">
        <v>2039.43</v>
      </c>
      <c r="AY219" s="8">
        <v>2011.68</v>
      </c>
      <c r="AZ219" s="8">
        <v>1347.89</v>
      </c>
      <c r="BA219" s="8">
        <v>654.64</v>
      </c>
      <c r="BB219" s="8">
        <v>0.56999999999999995</v>
      </c>
      <c r="BC219" s="8">
        <v>0.28000000000000003</v>
      </c>
      <c r="BD219" s="8">
        <v>0.15</v>
      </c>
      <c r="BE219" s="8">
        <v>0.34</v>
      </c>
      <c r="BF219" s="8">
        <v>0.39</v>
      </c>
      <c r="BG219" s="8">
        <v>1.84</v>
      </c>
      <c r="BH219" s="8">
        <v>0.03</v>
      </c>
      <c r="BI219" s="8">
        <v>5.0199999999999996</v>
      </c>
      <c r="BJ219" s="8">
        <v>0.02</v>
      </c>
      <c r="BK219" s="8">
        <v>1.8</v>
      </c>
      <c r="BL219" s="8">
        <v>7.0000000000000007E-2</v>
      </c>
      <c r="BM219" s="8">
        <v>0.04</v>
      </c>
      <c r="BN219" s="8">
        <v>0</v>
      </c>
      <c r="BO219" s="8">
        <v>0.31</v>
      </c>
      <c r="BP219" s="8">
        <v>0.5</v>
      </c>
      <c r="BQ219" s="8">
        <v>5.79</v>
      </c>
      <c r="BR219" s="8">
        <v>0.01</v>
      </c>
      <c r="BS219" s="8">
        <v>0</v>
      </c>
      <c r="BT219" s="8">
        <v>4.78</v>
      </c>
      <c r="BU219" s="8">
        <v>0.08</v>
      </c>
      <c r="BV219" s="8">
        <v>0.08</v>
      </c>
      <c r="BW219" s="8">
        <v>0</v>
      </c>
      <c r="BX219" s="8">
        <v>0</v>
      </c>
      <c r="BY219" s="8">
        <v>0</v>
      </c>
      <c r="BZ219" s="8">
        <v>1160.72</v>
      </c>
      <c r="CA219" s="6"/>
      <c r="CB219" s="6"/>
      <c r="CC219" s="8">
        <v>341.66</v>
      </c>
      <c r="CE219" s="8">
        <v>177.21</v>
      </c>
      <c r="CF219" s="8">
        <v>110.04</v>
      </c>
      <c r="CG219" s="8">
        <v>143.63</v>
      </c>
      <c r="CH219" s="8">
        <v>9628.8799999999992</v>
      </c>
      <c r="CI219" s="8">
        <v>4683.2700000000004</v>
      </c>
      <c r="CJ219" s="8">
        <v>7156.07</v>
      </c>
      <c r="CK219" s="8">
        <v>207.88</v>
      </c>
      <c r="CL219" s="8">
        <v>116.63</v>
      </c>
      <c r="CM219" s="8">
        <v>162.26</v>
      </c>
      <c r="CN219" s="8">
        <v>23.82</v>
      </c>
      <c r="CO219" s="8">
        <v>2.63</v>
      </c>
    </row>
    <row r="221" spans="1:93" x14ac:dyDescent="0.25">
      <c r="B221" s="22" t="s">
        <v>162</v>
      </c>
    </row>
    <row r="222" spans="1:93" x14ac:dyDescent="0.25">
      <c r="B222" s="12" t="s">
        <v>96</v>
      </c>
    </row>
    <row r="223" spans="1:93" s="19" customFormat="1" x14ac:dyDescent="0.25">
      <c r="A223" s="17" t="str">
        <f>"-"</f>
        <v>-</v>
      </c>
      <c r="B223" s="18" t="s">
        <v>105</v>
      </c>
      <c r="C223" s="46">
        <v>25</v>
      </c>
      <c r="D223" s="39">
        <v>1.52</v>
      </c>
      <c r="E223" s="39">
        <v>0.15</v>
      </c>
      <c r="F223" s="39">
        <v>9.23</v>
      </c>
      <c r="G223" s="46">
        <v>45.038999999999994</v>
      </c>
      <c r="H223" s="39">
        <v>0</v>
      </c>
      <c r="I223" s="39">
        <v>0</v>
      </c>
      <c r="J223" s="39">
        <v>0</v>
      </c>
      <c r="K223" s="39">
        <v>0</v>
      </c>
      <c r="L223" s="39">
        <v>0.28000000000000003</v>
      </c>
      <c r="M223" s="39">
        <v>8.9</v>
      </c>
      <c r="N223" s="39">
        <v>0.05</v>
      </c>
      <c r="O223" s="39">
        <v>0</v>
      </c>
      <c r="P223" s="39">
        <v>0</v>
      </c>
      <c r="Q223" s="39">
        <v>0</v>
      </c>
      <c r="R223" s="39">
        <v>0.45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19">
        <v>0</v>
      </c>
      <c r="AI223" s="19">
        <v>79.819999999999993</v>
      </c>
      <c r="AJ223" s="19">
        <v>83.09</v>
      </c>
      <c r="AK223" s="19">
        <v>127.24</v>
      </c>
      <c r="AL223" s="19">
        <v>42.2</v>
      </c>
      <c r="AM223" s="19">
        <v>25.01</v>
      </c>
      <c r="AN223" s="19">
        <v>50.03</v>
      </c>
      <c r="AO223" s="19">
        <v>18.920000000000002</v>
      </c>
      <c r="AP223" s="19">
        <v>90.48</v>
      </c>
      <c r="AQ223" s="19">
        <v>56.12</v>
      </c>
      <c r="AR223" s="19">
        <v>78.3</v>
      </c>
      <c r="AS223" s="19">
        <v>64.599999999999994</v>
      </c>
      <c r="AT223" s="19">
        <v>33.93</v>
      </c>
      <c r="AU223" s="19">
        <v>60.03</v>
      </c>
      <c r="AV223" s="19">
        <v>501.99</v>
      </c>
      <c r="AW223" s="19">
        <v>0</v>
      </c>
      <c r="AX223" s="19">
        <v>163.56</v>
      </c>
      <c r="AY223" s="19">
        <v>71.12</v>
      </c>
      <c r="AZ223" s="19">
        <v>47.2</v>
      </c>
      <c r="BA223" s="19">
        <v>37.409999999999997</v>
      </c>
      <c r="BB223" s="19">
        <v>0</v>
      </c>
      <c r="BC223" s="19">
        <v>0</v>
      </c>
      <c r="BD223" s="19">
        <v>0</v>
      </c>
      <c r="BE223" s="19">
        <v>0</v>
      </c>
      <c r="BF223" s="19">
        <v>0</v>
      </c>
      <c r="BG223" s="19">
        <v>0</v>
      </c>
      <c r="BH223" s="19">
        <v>0</v>
      </c>
      <c r="BI223" s="19">
        <v>0.02</v>
      </c>
      <c r="BJ223" s="19">
        <v>0</v>
      </c>
      <c r="BK223" s="19">
        <v>0</v>
      </c>
      <c r="BL223" s="19">
        <v>0</v>
      </c>
      <c r="BM223" s="19">
        <v>0</v>
      </c>
      <c r="BN223" s="19">
        <v>0</v>
      </c>
      <c r="BO223" s="19">
        <v>0</v>
      </c>
      <c r="BP223" s="19">
        <v>0</v>
      </c>
      <c r="BQ223" s="19">
        <v>0.02</v>
      </c>
      <c r="BR223" s="19">
        <v>0</v>
      </c>
      <c r="BS223" s="19">
        <v>0</v>
      </c>
      <c r="BT223" s="19">
        <v>7.0000000000000007E-2</v>
      </c>
      <c r="BU223" s="19">
        <v>0</v>
      </c>
      <c r="BV223" s="19">
        <v>0</v>
      </c>
      <c r="BW223" s="19">
        <v>0</v>
      </c>
      <c r="BX223" s="19">
        <v>0</v>
      </c>
      <c r="BY223" s="19">
        <v>0</v>
      </c>
      <c r="BZ223" s="19">
        <v>9.7799999999999994</v>
      </c>
      <c r="CA223" s="20"/>
      <c r="CB223" s="20"/>
      <c r="CC223" s="19">
        <v>0</v>
      </c>
      <c r="CE223" s="19">
        <v>0</v>
      </c>
      <c r="CF223" s="19">
        <v>0</v>
      </c>
      <c r="CG223" s="19">
        <v>0</v>
      </c>
      <c r="CH223" s="19">
        <v>570</v>
      </c>
      <c r="CI223" s="19">
        <v>219.6</v>
      </c>
      <c r="CJ223" s="19">
        <v>394.8</v>
      </c>
      <c r="CK223" s="19">
        <v>4.5599999999999996</v>
      </c>
      <c r="CL223" s="19">
        <v>4.5599999999999996</v>
      </c>
      <c r="CM223" s="19">
        <v>4.5599999999999996</v>
      </c>
      <c r="CN223" s="19">
        <v>0</v>
      </c>
      <c r="CO223" s="19">
        <v>0</v>
      </c>
    </row>
    <row r="224" spans="1:93" s="19" customFormat="1" x14ac:dyDescent="0.25">
      <c r="A224" s="17" t="str">
        <f>"-"</f>
        <v>-</v>
      </c>
      <c r="B224" s="18" t="s">
        <v>117</v>
      </c>
      <c r="C224" s="46">
        <v>5</v>
      </c>
      <c r="D224" s="39">
        <v>0.04</v>
      </c>
      <c r="E224" s="39">
        <v>3.63</v>
      </c>
      <c r="F224" s="39">
        <v>7.0000000000000007E-2</v>
      </c>
      <c r="G224" s="46">
        <v>33.031999999999996</v>
      </c>
      <c r="H224" s="39">
        <v>2.36</v>
      </c>
      <c r="I224" s="39">
        <v>0.11</v>
      </c>
      <c r="J224" s="39">
        <v>0</v>
      </c>
      <c r="K224" s="39">
        <v>0</v>
      </c>
      <c r="L224" s="39">
        <v>7.0000000000000007E-2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7.0000000000000007E-2</v>
      </c>
      <c r="S224" s="39">
        <v>0.75</v>
      </c>
      <c r="T224" s="39">
        <v>1.5</v>
      </c>
      <c r="U224" s="39">
        <v>1.2</v>
      </c>
      <c r="V224" s="39">
        <v>0</v>
      </c>
      <c r="W224" s="39">
        <v>1.5</v>
      </c>
      <c r="X224" s="39">
        <v>0.01</v>
      </c>
      <c r="Y224" s="39">
        <v>20</v>
      </c>
      <c r="Z224" s="39">
        <v>15</v>
      </c>
      <c r="AA224" s="39">
        <v>22.5</v>
      </c>
      <c r="AB224" s="39">
        <v>0.05</v>
      </c>
      <c r="AC224" s="39">
        <v>0</v>
      </c>
      <c r="AD224" s="39">
        <v>0.01</v>
      </c>
      <c r="AE224" s="39">
        <v>0.01</v>
      </c>
      <c r="AF224" s="39">
        <v>0.01</v>
      </c>
      <c r="AG224" s="39">
        <v>0</v>
      </c>
      <c r="AH224" s="19">
        <v>0</v>
      </c>
      <c r="AI224" s="19">
        <v>2.1</v>
      </c>
      <c r="AJ224" s="19">
        <v>2.0499999999999998</v>
      </c>
      <c r="AK224" s="19">
        <v>3.8</v>
      </c>
      <c r="AL224" s="19">
        <v>2.25</v>
      </c>
      <c r="AM224" s="19">
        <v>0.85</v>
      </c>
      <c r="AN224" s="19">
        <v>2.35</v>
      </c>
      <c r="AO224" s="19">
        <v>2.15</v>
      </c>
      <c r="AP224" s="19">
        <v>2.1</v>
      </c>
      <c r="AQ224" s="19">
        <v>1.8</v>
      </c>
      <c r="AR224" s="19">
        <v>1.3</v>
      </c>
      <c r="AS224" s="19">
        <v>2.85</v>
      </c>
      <c r="AT224" s="19">
        <v>1.75</v>
      </c>
      <c r="AU224" s="19">
        <v>1.2</v>
      </c>
      <c r="AV224" s="19">
        <v>7.1</v>
      </c>
      <c r="AW224" s="19">
        <v>0</v>
      </c>
      <c r="AX224" s="19">
        <v>2.4</v>
      </c>
      <c r="AY224" s="19">
        <v>2.7</v>
      </c>
      <c r="AZ224" s="19">
        <v>2.1</v>
      </c>
      <c r="BA224" s="19">
        <v>0.5</v>
      </c>
      <c r="BB224" s="19">
        <v>0.13</v>
      </c>
      <c r="BC224" s="19">
        <v>0.06</v>
      </c>
      <c r="BD224" s="19">
        <v>0.03</v>
      </c>
      <c r="BE224" s="19">
        <v>0.08</v>
      </c>
      <c r="BF224" s="19">
        <v>0.09</v>
      </c>
      <c r="BG224" s="19">
        <v>0.4</v>
      </c>
      <c r="BH224" s="19">
        <v>0</v>
      </c>
      <c r="BI224" s="19">
        <v>1.1000000000000001</v>
      </c>
      <c r="BJ224" s="19">
        <v>0</v>
      </c>
      <c r="BK224" s="19">
        <v>0.34</v>
      </c>
      <c r="BL224" s="19">
        <v>0</v>
      </c>
      <c r="BM224" s="19">
        <v>0</v>
      </c>
      <c r="BN224" s="19">
        <v>0</v>
      </c>
      <c r="BO224" s="19">
        <v>0.08</v>
      </c>
      <c r="BP224" s="19">
        <v>0.12</v>
      </c>
      <c r="BQ224" s="19">
        <v>0.9</v>
      </c>
      <c r="BR224" s="19">
        <v>0</v>
      </c>
      <c r="BS224" s="19">
        <v>0</v>
      </c>
      <c r="BT224" s="19">
        <v>0.05</v>
      </c>
      <c r="BU224" s="19">
        <v>0</v>
      </c>
      <c r="BV224" s="19">
        <v>0</v>
      </c>
      <c r="BW224" s="19">
        <v>0</v>
      </c>
      <c r="BX224" s="19">
        <v>0</v>
      </c>
      <c r="BY224" s="19">
        <v>0</v>
      </c>
      <c r="BZ224" s="19">
        <v>1.25</v>
      </c>
      <c r="CA224" s="20"/>
      <c r="CB224" s="20"/>
      <c r="CC224" s="19">
        <v>22.5</v>
      </c>
      <c r="CE224" s="19">
        <v>0.2</v>
      </c>
      <c r="CF224" s="19">
        <v>0.05</v>
      </c>
      <c r="CG224" s="19">
        <v>0.13</v>
      </c>
      <c r="CH224" s="19">
        <v>10</v>
      </c>
      <c r="CI224" s="19">
        <v>4.0999999999999996</v>
      </c>
      <c r="CJ224" s="19">
        <v>7.05</v>
      </c>
      <c r="CK224" s="19">
        <v>0.86</v>
      </c>
      <c r="CL224" s="19">
        <v>0.44</v>
      </c>
      <c r="CM224" s="19">
        <v>0.65</v>
      </c>
      <c r="CN224" s="19">
        <v>0</v>
      </c>
      <c r="CO224" s="19">
        <v>0</v>
      </c>
    </row>
    <row r="225" spans="1:93" s="19" customFormat="1" x14ac:dyDescent="0.25">
      <c r="A225" s="17" t="str">
        <f>"31/10"</f>
        <v>31/10</v>
      </c>
      <c r="B225" s="18" t="s">
        <v>99</v>
      </c>
      <c r="C225" s="46">
        <v>150</v>
      </c>
      <c r="D225" s="39">
        <v>1.21</v>
      </c>
      <c r="E225" s="39">
        <v>0.96</v>
      </c>
      <c r="F225" s="39">
        <v>5.54</v>
      </c>
      <c r="G225" s="46">
        <v>34.478355000000008</v>
      </c>
      <c r="H225" s="39">
        <v>0.64</v>
      </c>
      <c r="I225" s="39">
        <v>0</v>
      </c>
      <c r="J225" s="39">
        <v>0</v>
      </c>
      <c r="K225" s="39">
        <v>0</v>
      </c>
      <c r="L225" s="39">
        <v>5.46</v>
      </c>
      <c r="M225" s="39">
        <v>0</v>
      </c>
      <c r="N225" s="39">
        <v>0.08</v>
      </c>
      <c r="O225" s="39">
        <v>0</v>
      </c>
      <c r="P225" s="39">
        <v>0</v>
      </c>
      <c r="Q225" s="39">
        <v>0.04</v>
      </c>
      <c r="R225" s="39">
        <v>0.31</v>
      </c>
      <c r="S225" s="39">
        <v>18.600000000000001</v>
      </c>
      <c r="T225" s="39">
        <v>54.31</v>
      </c>
      <c r="U225" s="39">
        <v>43.76</v>
      </c>
      <c r="V225" s="39">
        <v>4.99</v>
      </c>
      <c r="W225" s="39">
        <v>31.39</v>
      </c>
      <c r="X225" s="39">
        <v>0.05</v>
      </c>
      <c r="Y225" s="39">
        <v>7.5</v>
      </c>
      <c r="Z225" s="39">
        <v>3.38</v>
      </c>
      <c r="AA225" s="39">
        <v>8.25</v>
      </c>
      <c r="AB225" s="39">
        <v>0</v>
      </c>
      <c r="AC225" s="39">
        <v>0.01</v>
      </c>
      <c r="AD225" s="39">
        <v>0.05</v>
      </c>
      <c r="AE225" s="39">
        <v>0.03</v>
      </c>
      <c r="AF225" s="39">
        <v>0.3</v>
      </c>
      <c r="AG225" s="39">
        <v>0.2</v>
      </c>
      <c r="AH225" s="19">
        <v>0</v>
      </c>
      <c r="AI225" s="19">
        <v>0</v>
      </c>
      <c r="AJ225" s="19">
        <v>0</v>
      </c>
      <c r="AK225" s="19">
        <v>0</v>
      </c>
      <c r="AL225" s="19">
        <v>0</v>
      </c>
      <c r="AM225" s="19">
        <v>0</v>
      </c>
      <c r="AN225" s="19">
        <v>0</v>
      </c>
      <c r="AO225" s="19">
        <v>0</v>
      </c>
      <c r="AP225" s="19">
        <v>0</v>
      </c>
      <c r="AQ225" s="19">
        <v>0</v>
      </c>
      <c r="AR225" s="19">
        <v>0</v>
      </c>
      <c r="AS225" s="19">
        <v>0</v>
      </c>
      <c r="AT225" s="19">
        <v>0</v>
      </c>
      <c r="AU225" s="19">
        <v>0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19">
        <v>0</v>
      </c>
      <c r="BF225" s="19">
        <v>0</v>
      </c>
      <c r="BG225" s="19">
        <v>0</v>
      </c>
      <c r="BH225" s="19">
        <v>0</v>
      </c>
      <c r="BI225" s="19">
        <v>0</v>
      </c>
      <c r="BJ225" s="19">
        <v>0</v>
      </c>
      <c r="BK225" s="19">
        <v>0</v>
      </c>
      <c r="BL225" s="19">
        <v>0</v>
      </c>
      <c r="BM225" s="19">
        <v>0</v>
      </c>
      <c r="BN225" s="19">
        <v>0</v>
      </c>
      <c r="BO225" s="19">
        <v>0</v>
      </c>
      <c r="BP225" s="19">
        <v>0</v>
      </c>
      <c r="BQ225" s="19">
        <v>0</v>
      </c>
      <c r="BR225" s="19">
        <v>0</v>
      </c>
      <c r="BS225" s="19">
        <v>0</v>
      </c>
      <c r="BT225" s="19">
        <v>0</v>
      </c>
      <c r="BU225" s="19">
        <v>0</v>
      </c>
      <c r="BV225" s="19">
        <v>0</v>
      </c>
      <c r="BW225" s="19">
        <v>0</v>
      </c>
      <c r="BX225" s="19">
        <v>0</v>
      </c>
      <c r="BY225" s="19">
        <v>0</v>
      </c>
      <c r="BZ225" s="19">
        <v>145.94</v>
      </c>
      <c r="CA225" s="20"/>
      <c r="CB225" s="20"/>
      <c r="CC225" s="19">
        <v>8.06</v>
      </c>
      <c r="CE225" s="19">
        <v>6.84</v>
      </c>
      <c r="CF225" s="19">
        <v>3.69</v>
      </c>
      <c r="CG225" s="19">
        <v>5.26</v>
      </c>
      <c r="CH225" s="19">
        <v>567</v>
      </c>
      <c r="CI225" s="19">
        <v>214.2</v>
      </c>
      <c r="CJ225" s="19">
        <v>390.6</v>
      </c>
      <c r="CK225" s="19">
        <v>35.65</v>
      </c>
      <c r="CL225" s="19">
        <v>19</v>
      </c>
      <c r="CM225" s="19">
        <v>27.32</v>
      </c>
      <c r="CN225" s="19">
        <v>3.75</v>
      </c>
      <c r="CO225" s="19">
        <v>0</v>
      </c>
    </row>
    <row r="226" spans="1:93" s="7" customFormat="1" ht="31.5" x14ac:dyDescent="0.25">
      <c r="A226" s="14" t="str">
        <f>"16/4"</f>
        <v>16/4</v>
      </c>
      <c r="B226" s="15" t="s">
        <v>134</v>
      </c>
      <c r="C226" s="47">
        <v>150</v>
      </c>
      <c r="D226" s="40">
        <v>4.9000000000000004</v>
      </c>
      <c r="E226" s="40">
        <v>4.1100000000000003</v>
      </c>
      <c r="F226" s="40">
        <v>24.46</v>
      </c>
      <c r="G226" s="47">
        <v>153.21455399999996</v>
      </c>
      <c r="H226" s="40">
        <v>2.52</v>
      </c>
      <c r="I226" s="40">
        <v>7.0000000000000007E-2</v>
      </c>
      <c r="J226" s="40">
        <v>0</v>
      </c>
      <c r="K226" s="40">
        <v>0</v>
      </c>
      <c r="L226" s="40">
        <v>5.84</v>
      </c>
      <c r="M226" s="40">
        <v>17.64</v>
      </c>
      <c r="N226" s="40">
        <v>0.98</v>
      </c>
      <c r="O226" s="40">
        <v>0</v>
      </c>
      <c r="P226" s="40">
        <v>0</v>
      </c>
      <c r="Q226" s="40">
        <v>0.06</v>
      </c>
      <c r="R226" s="40">
        <v>1.17</v>
      </c>
      <c r="S226" s="40">
        <v>178.64</v>
      </c>
      <c r="T226" s="40">
        <v>133.69</v>
      </c>
      <c r="U226" s="40">
        <v>72.42</v>
      </c>
      <c r="V226" s="40">
        <v>29.04</v>
      </c>
      <c r="W226" s="40">
        <v>108.82</v>
      </c>
      <c r="X226" s="40">
        <v>0.78</v>
      </c>
      <c r="Y226" s="40">
        <v>14.4</v>
      </c>
      <c r="Z226" s="40">
        <v>16.8</v>
      </c>
      <c r="AA226" s="40">
        <v>27.6</v>
      </c>
      <c r="AB226" s="40">
        <v>0.12</v>
      </c>
      <c r="AC226" s="40">
        <v>0.11</v>
      </c>
      <c r="AD226" s="40">
        <v>0.08</v>
      </c>
      <c r="AE226" s="40">
        <v>0.43</v>
      </c>
      <c r="AF226" s="40">
        <v>1.87</v>
      </c>
      <c r="AG226" s="40">
        <v>0.31</v>
      </c>
      <c r="AH226" s="7">
        <v>0</v>
      </c>
      <c r="AI226" s="7">
        <v>133.72</v>
      </c>
      <c r="AJ226" s="7">
        <v>122.42</v>
      </c>
      <c r="AK226" s="7">
        <v>434.73</v>
      </c>
      <c r="AL226" s="7">
        <v>82.49</v>
      </c>
      <c r="AM226" s="7">
        <v>83.95</v>
      </c>
      <c r="AN226" s="7">
        <v>114.13</v>
      </c>
      <c r="AO226" s="7">
        <v>51.97</v>
      </c>
      <c r="AP226" s="7">
        <v>164.74</v>
      </c>
      <c r="AQ226" s="7">
        <v>304.17</v>
      </c>
      <c r="AR226" s="7">
        <v>120.58</v>
      </c>
      <c r="AS226" s="7">
        <v>184.91</v>
      </c>
      <c r="AT226" s="7">
        <v>74.31</v>
      </c>
      <c r="AU226" s="7">
        <v>85.28</v>
      </c>
      <c r="AV226" s="7">
        <v>630.04</v>
      </c>
      <c r="AW226" s="7">
        <v>0</v>
      </c>
      <c r="AX226" s="7">
        <v>229.77</v>
      </c>
      <c r="AY226" s="7">
        <v>198.92</v>
      </c>
      <c r="AZ226" s="7">
        <v>116.8</v>
      </c>
      <c r="BA226" s="7">
        <v>51.04</v>
      </c>
      <c r="BB226" s="7">
        <v>7.0000000000000007E-2</v>
      </c>
      <c r="BC226" s="7">
        <v>0.03</v>
      </c>
      <c r="BD226" s="7">
        <v>0.02</v>
      </c>
      <c r="BE226" s="7">
        <v>0.04</v>
      </c>
      <c r="BF226" s="7">
        <v>0.05</v>
      </c>
      <c r="BG226" s="7">
        <v>0.21</v>
      </c>
      <c r="BH226" s="7">
        <v>0</v>
      </c>
      <c r="BI226" s="7">
        <v>0.65</v>
      </c>
      <c r="BJ226" s="7">
        <v>0</v>
      </c>
      <c r="BK226" s="7">
        <v>0.19</v>
      </c>
      <c r="BL226" s="7">
        <v>0.01</v>
      </c>
      <c r="BM226" s="7">
        <v>0</v>
      </c>
      <c r="BN226" s="7">
        <v>0</v>
      </c>
      <c r="BO226" s="7">
        <v>0.04</v>
      </c>
      <c r="BP226" s="7">
        <v>0.06</v>
      </c>
      <c r="BQ226" s="7">
        <v>0.61</v>
      </c>
      <c r="BR226" s="7">
        <v>0</v>
      </c>
      <c r="BS226" s="7">
        <v>0</v>
      </c>
      <c r="BT226" s="7">
        <v>0.57999999999999996</v>
      </c>
      <c r="BU226" s="7">
        <v>0.01</v>
      </c>
      <c r="BV226" s="7">
        <v>0</v>
      </c>
      <c r="BW226" s="7">
        <v>0</v>
      </c>
      <c r="BX226" s="7">
        <v>0</v>
      </c>
      <c r="BY226" s="7">
        <v>0</v>
      </c>
      <c r="BZ226" s="7">
        <v>124.35</v>
      </c>
      <c r="CA226" s="16"/>
      <c r="CB226" s="16"/>
      <c r="CC226" s="7">
        <v>17.2</v>
      </c>
      <c r="CE226" s="7">
        <v>31</v>
      </c>
      <c r="CF226" s="7">
        <v>15.28</v>
      </c>
      <c r="CG226" s="7">
        <v>23.14</v>
      </c>
      <c r="CH226" s="7">
        <v>2123.67</v>
      </c>
      <c r="CI226" s="7">
        <v>973.11</v>
      </c>
      <c r="CJ226" s="7">
        <v>1548.39</v>
      </c>
      <c r="CK226" s="7">
        <v>36.56</v>
      </c>
      <c r="CL226" s="7">
        <v>18.86</v>
      </c>
      <c r="CM226" s="7">
        <v>27.71</v>
      </c>
      <c r="CN226" s="7">
        <v>3</v>
      </c>
      <c r="CO226" s="7">
        <v>0.38</v>
      </c>
    </row>
    <row r="227" spans="1:93" s="8" customFormat="1" x14ac:dyDescent="0.25">
      <c r="A227" s="21"/>
      <c r="B227" s="22" t="s">
        <v>101</v>
      </c>
      <c r="C227" s="48">
        <f>SUM(C223:C226)</f>
        <v>330</v>
      </c>
      <c r="D227" s="41">
        <f t="shared" ref="D227:BO227" si="41">SUM(D223:D226)</f>
        <v>7.67</v>
      </c>
      <c r="E227" s="41">
        <f t="shared" si="41"/>
        <v>8.8500000000000014</v>
      </c>
      <c r="F227" s="41">
        <f t="shared" si="41"/>
        <v>39.299999999999997</v>
      </c>
      <c r="G227" s="48">
        <f t="shared" si="41"/>
        <v>265.76390899999996</v>
      </c>
      <c r="H227" s="41">
        <f t="shared" si="41"/>
        <v>5.52</v>
      </c>
      <c r="I227" s="41">
        <f t="shared" si="41"/>
        <v>0.18</v>
      </c>
      <c r="J227" s="41">
        <f t="shared" si="41"/>
        <v>0</v>
      </c>
      <c r="K227" s="41">
        <f t="shared" si="41"/>
        <v>0</v>
      </c>
      <c r="L227" s="41">
        <f t="shared" si="41"/>
        <v>11.649999999999999</v>
      </c>
      <c r="M227" s="41">
        <f t="shared" si="41"/>
        <v>26.54</v>
      </c>
      <c r="N227" s="41">
        <f t="shared" si="41"/>
        <v>1.1099999999999999</v>
      </c>
      <c r="O227" s="41">
        <f t="shared" si="41"/>
        <v>0</v>
      </c>
      <c r="P227" s="41">
        <f t="shared" si="41"/>
        <v>0</v>
      </c>
      <c r="Q227" s="41">
        <f t="shared" si="41"/>
        <v>0.1</v>
      </c>
      <c r="R227" s="41">
        <f t="shared" si="41"/>
        <v>2</v>
      </c>
      <c r="S227" s="41">
        <f t="shared" si="41"/>
        <v>197.98999999999998</v>
      </c>
      <c r="T227" s="41">
        <f t="shared" si="41"/>
        <v>189.5</v>
      </c>
      <c r="U227" s="41">
        <f t="shared" si="41"/>
        <v>117.38</v>
      </c>
      <c r="V227" s="41">
        <f t="shared" si="41"/>
        <v>34.03</v>
      </c>
      <c r="W227" s="41">
        <f t="shared" si="41"/>
        <v>141.70999999999998</v>
      </c>
      <c r="X227" s="41">
        <f t="shared" si="41"/>
        <v>0.84000000000000008</v>
      </c>
      <c r="Y227" s="41">
        <f t="shared" si="41"/>
        <v>41.9</v>
      </c>
      <c r="Z227" s="41">
        <f t="shared" si="41"/>
        <v>35.18</v>
      </c>
      <c r="AA227" s="41">
        <f t="shared" si="41"/>
        <v>58.35</v>
      </c>
      <c r="AB227" s="41">
        <f t="shared" si="41"/>
        <v>0.16999999999999998</v>
      </c>
      <c r="AC227" s="41">
        <f t="shared" si="41"/>
        <v>0.12</v>
      </c>
      <c r="AD227" s="41">
        <f t="shared" si="41"/>
        <v>0.14000000000000001</v>
      </c>
      <c r="AE227" s="41">
        <f t="shared" si="41"/>
        <v>0.47</v>
      </c>
      <c r="AF227" s="41">
        <f t="shared" si="41"/>
        <v>2.1800000000000002</v>
      </c>
      <c r="AG227" s="41">
        <f t="shared" si="41"/>
        <v>0.51</v>
      </c>
      <c r="AH227" s="23">
        <f t="shared" si="41"/>
        <v>0</v>
      </c>
      <c r="AI227" s="23">
        <f t="shared" si="41"/>
        <v>215.64</v>
      </c>
      <c r="AJ227" s="23">
        <f t="shared" si="41"/>
        <v>207.56</v>
      </c>
      <c r="AK227" s="23">
        <f t="shared" si="41"/>
        <v>565.77</v>
      </c>
      <c r="AL227" s="23">
        <f t="shared" si="41"/>
        <v>126.94</v>
      </c>
      <c r="AM227" s="23">
        <f t="shared" si="41"/>
        <v>109.81</v>
      </c>
      <c r="AN227" s="23">
        <f t="shared" si="41"/>
        <v>166.51</v>
      </c>
      <c r="AO227" s="23">
        <f t="shared" si="41"/>
        <v>73.039999999999992</v>
      </c>
      <c r="AP227" s="23">
        <f t="shared" si="41"/>
        <v>257.32</v>
      </c>
      <c r="AQ227" s="23">
        <f t="shared" si="41"/>
        <v>362.09000000000003</v>
      </c>
      <c r="AR227" s="23">
        <f t="shared" si="41"/>
        <v>200.18</v>
      </c>
      <c r="AS227" s="23">
        <f t="shared" si="41"/>
        <v>252.35999999999999</v>
      </c>
      <c r="AT227" s="23">
        <f t="shared" si="41"/>
        <v>109.99000000000001</v>
      </c>
      <c r="AU227" s="23">
        <f t="shared" si="41"/>
        <v>146.51</v>
      </c>
      <c r="AV227" s="23">
        <f t="shared" si="41"/>
        <v>1139.1300000000001</v>
      </c>
      <c r="AW227" s="23">
        <f t="shared" si="41"/>
        <v>0</v>
      </c>
      <c r="AX227" s="23">
        <f t="shared" si="41"/>
        <v>395.73</v>
      </c>
      <c r="AY227" s="23">
        <f t="shared" si="41"/>
        <v>272.74</v>
      </c>
      <c r="AZ227" s="23">
        <f t="shared" si="41"/>
        <v>166.1</v>
      </c>
      <c r="BA227" s="23">
        <f t="shared" si="41"/>
        <v>88.949999999999989</v>
      </c>
      <c r="BB227" s="23">
        <f t="shared" si="41"/>
        <v>0.2</v>
      </c>
      <c r="BC227" s="23">
        <f t="shared" si="41"/>
        <v>0.09</v>
      </c>
      <c r="BD227" s="23">
        <f t="shared" si="41"/>
        <v>0.05</v>
      </c>
      <c r="BE227" s="23">
        <f t="shared" si="41"/>
        <v>0.12</v>
      </c>
      <c r="BF227" s="23">
        <f t="shared" si="41"/>
        <v>0.14000000000000001</v>
      </c>
      <c r="BG227" s="23">
        <f t="shared" si="41"/>
        <v>0.61</v>
      </c>
      <c r="BH227" s="23">
        <f t="shared" si="41"/>
        <v>0</v>
      </c>
      <c r="BI227" s="23">
        <f t="shared" si="41"/>
        <v>1.77</v>
      </c>
      <c r="BJ227" s="23">
        <f t="shared" si="41"/>
        <v>0</v>
      </c>
      <c r="BK227" s="23">
        <f t="shared" si="41"/>
        <v>0.53</v>
      </c>
      <c r="BL227" s="23">
        <f t="shared" si="41"/>
        <v>0.01</v>
      </c>
      <c r="BM227" s="23">
        <f t="shared" si="41"/>
        <v>0</v>
      </c>
      <c r="BN227" s="23">
        <f t="shared" si="41"/>
        <v>0</v>
      </c>
      <c r="BO227" s="23">
        <f t="shared" si="41"/>
        <v>0.12</v>
      </c>
      <c r="BP227" s="23">
        <f t="shared" ref="BP227:CO227" si="42">SUM(BP223:BP226)</f>
        <v>0.18</v>
      </c>
      <c r="BQ227" s="23">
        <f t="shared" si="42"/>
        <v>1.53</v>
      </c>
      <c r="BR227" s="23">
        <f t="shared" si="42"/>
        <v>0</v>
      </c>
      <c r="BS227" s="23">
        <f t="shared" si="42"/>
        <v>0</v>
      </c>
      <c r="BT227" s="23">
        <f t="shared" si="42"/>
        <v>0.7</v>
      </c>
      <c r="BU227" s="23">
        <f t="shared" si="42"/>
        <v>0.01</v>
      </c>
      <c r="BV227" s="23">
        <f t="shared" si="42"/>
        <v>0</v>
      </c>
      <c r="BW227" s="23">
        <f t="shared" si="42"/>
        <v>0</v>
      </c>
      <c r="BX227" s="23">
        <f t="shared" si="42"/>
        <v>0</v>
      </c>
      <c r="BY227" s="23">
        <f t="shared" si="42"/>
        <v>0</v>
      </c>
      <c r="BZ227" s="23">
        <f t="shared" si="42"/>
        <v>281.32</v>
      </c>
      <c r="CA227" s="23">
        <f t="shared" si="42"/>
        <v>0</v>
      </c>
      <c r="CB227" s="23">
        <f t="shared" si="42"/>
        <v>0</v>
      </c>
      <c r="CC227" s="23">
        <f t="shared" si="42"/>
        <v>47.760000000000005</v>
      </c>
      <c r="CD227" s="23">
        <f t="shared" si="42"/>
        <v>0</v>
      </c>
      <c r="CE227" s="23">
        <f t="shared" si="42"/>
        <v>38.04</v>
      </c>
      <c r="CF227" s="23">
        <f t="shared" si="42"/>
        <v>19.02</v>
      </c>
      <c r="CG227" s="23">
        <f t="shared" si="42"/>
        <v>28.53</v>
      </c>
      <c r="CH227" s="23">
        <f t="shared" si="42"/>
        <v>3270.67</v>
      </c>
      <c r="CI227" s="23">
        <f t="shared" si="42"/>
        <v>1411.01</v>
      </c>
      <c r="CJ227" s="23">
        <f t="shared" si="42"/>
        <v>2340.84</v>
      </c>
      <c r="CK227" s="23">
        <f t="shared" si="42"/>
        <v>77.63</v>
      </c>
      <c r="CL227" s="23">
        <f t="shared" si="42"/>
        <v>42.86</v>
      </c>
      <c r="CM227" s="23">
        <f t="shared" si="42"/>
        <v>60.24</v>
      </c>
      <c r="CN227" s="23">
        <f t="shared" si="42"/>
        <v>6.75</v>
      </c>
      <c r="CO227" s="23">
        <f t="shared" si="42"/>
        <v>0.38</v>
      </c>
    </row>
    <row r="228" spans="1:93" x14ac:dyDescent="0.25">
      <c r="B228" s="12" t="s">
        <v>102</v>
      </c>
    </row>
    <row r="229" spans="1:93" s="7" customFormat="1" x14ac:dyDescent="0.25">
      <c r="A229" s="14" t="str">
        <f>"-"</f>
        <v>-</v>
      </c>
      <c r="B229" s="53" t="s">
        <v>185</v>
      </c>
      <c r="C229" s="47">
        <v>100</v>
      </c>
      <c r="D229" s="40">
        <v>0.4</v>
      </c>
      <c r="E229" s="40">
        <v>0.4</v>
      </c>
      <c r="F229" s="40">
        <v>11.6</v>
      </c>
      <c r="G229" s="47">
        <v>50.480000000000004</v>
      </c>
      <c r="H229" s="40">
        <v>0.1</v>
      </c>
      <c r="I229" s="40">
        <v>0</v>
      </c>
      <c r="J229" s="40">
        <v>0</v>
      </c>
      <c r="K229" s="40">
        <v>0</v>
      </c>
      <c r="L229" s="40">
        <v>10</v>
      </c>
      <c r="M229" s="40">
        <v>0.8</v>
      </c>
      <c r="N229" s="40">
        <v>0.8</v>
      </c>
      <c r="O229" s="40">
        <v>0</v>
      </c>
      <c r="P229" s="40">
        <v>0</v>
      </c>
      <c r="Q229" s="40">
        <v>0.8</v>
      </c>
      <c r="R229" s="40">
        <v>0.5</v>
      </c>
      <c r="S229" s="40">
        <v>26</v>
      </c>
      <c r="T229" s="40">
        <v>278</v>
      </c>
      <c r="U229" s="40">
        <v>16</v>
      </c>
      <c r="V229" s="40">
        <v>9</v>
      </c>
      <c r="W229" s="40">
        <v>11</v>
      </c>
      <c r="X229" s="40">
        <v>2.2000000000000002</v>
      </c>
      <c r="Y229" s="40">
        <v>0</v>
      </c>
      <c r="Z229" s="40">
        <v>30</v>
      </c>
      <c r="AA229" s="40">
        <v>5</v>
      </c>
      <c r="AB229" s="40">
        <v>0.2</v>
      </c>
      <c r="AC229" s="40">
        <v>0.03</v>
      </c>
      <c r="AD229" s="40">
        <v>0.02</v>
      </c>
      <c r="AE229" s="40">
        <v>0.3</v>
      </c>
      <c r="AF229" s="40">
        <v>0.4</v>
      </c>
      <c r="AG229" s="40">
        <v>10</v>
      </c>
      <c r="AH229" s="7">
        <v>0</v>
      </c>
      <c r="AI229" s="7">
        <v>12</v>
      </c>
      <c r="AJ229" s="7">
        <v>13</v>
      </c>
      <c r="AK229" s="7">
        <v>19</v>
      </c>
      <c r="AL229" s="7">
        <v>18</v>
      </c>
      <c r="AM229" s="7">
        <v>3</v>
      </c>
      <c r="AN229" s="7">
        <v>11</v>
      </c>
      <c r="AO229" s="7">
        <v>3</v>
      </c>
      <c r="AP229" s="7">
        <v>9</v>
      </c>
      <c r="AQ229" s="7">
        <v>17</v>
      </c>
      <c r="AR229" s="7">
        <v>10</v>
      </c>
      <c r="AS229" s="7">
        <v>78</v>
      </c>
      <c r="AT229" s="7">
        <v>7</v>
      </c>
      <c r="AU229" s="7">
        <v>14</v>
      </c>
      <c r="AV229" s="7">
        <v>42</v>
      </c>
      <c r="AW229" s="7">
        <v>0</v>
      </c>
      <c r="AX229" s="7">
        <v>13</v>
      </c>
      <c r="AY229" s="7">
        <v>16</v>
      </c>
      <c r="AZ229" s="7">
        <v>6</v>
      </c>
      <c r="BA229" s="7">
        <v>5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0</v>
      </c>
      <c r="BJ229" s="7">
        <v>0</v>
      </c>
      <c r="BK229" s="7">
        <v>0</v>
      </c>
      <c r="BL229" s="7">
        <v>0</v>
      </c>
      <c r="BM229" s="7">
        <v>0</v>
      </c>
      <c r="BN229" s="7">
        <v>0</v>
      </c>
      <c r="BO229" s="7">
        <v>0</v>
      </c>
      <c r="BP229" s="7">
        <v>0</v>
      </c>
      <c r="BQ229" s="7">
        <v>0</v>
      </c>
      <c r="BR229" s="7">
        <v>0</v>
      </c>
      <c r="BS229" s="7">
        <v>0</v>
      </c>
      <c r="BT229" s="7">
        <v>0</v>
      </c>
      <c r="BU229" s="7">
        <v>0</v>
      </c>
      <c r="BV229" s="7">
        <v>0</v>
      </c>
      <c r="BW229" s="7">
        <v>0</v>
      </c>
      <c r="BX229" s="7">
        <v>0</v>
      </c>
      <c r="BY229" s="7">
        <v>0</v>
      </c>
      <c r="BZ229" s="7">
        <v>86.3</v>
      </c>
      <c r="CA229" s="16"/>
      <c r="CB229" s="16"/>
      <c r="CC229" s="7">
        <v>5</v>
      </c>
      <c r="CE229" s="7">
        <v>2</v>
      </c>
      <c r="CF229" s="7">
        <v>2</v>
      </c>
      <c r="CG229" s="7">
        <v>2</v>
      </c>
      <c r="CH229" s="7">
        <v>150</v>
      </c>
      <c r="CI229" s="7">
        <v>150</v>
      </c>
      <c r="CJ229" s="7">
        <v>150</v>
      </c>
      <c r="CK229" s="7">
        <v>0</v>
      </c>
      <c r="CL229" s="7">
        <v>0</v>
      </c>
      <c r="CM229" s="7">
        <v>0</v>
      </c>
      <c r="CN229" s="7">
        <v>0</v>
      </c>
      <c r="CO229" s="7">
        <v>0</v>
      </c>
    </row>
    <row r="230" spans="1:93" s="8" customFormat="1" x14ac:dyDescent="0.25">
      <c r="A230" s="21"/>
      <c r="B230" s="22" t="s">
        <v>103</v>
      </c>
      <c r="C230" s="48">
        <f>SUM(C229)</f>
        <v>100</v>
      </c>
      <c r="D230" s="41">
        <f t="shared" ref="D230:AG230" si="43">SUM(D229)</f>
        <v>0.4</v>
      </c>
      <c r="E230" s="41">
        <f t="shared" si="43"/>
        <v>0.4</v>
      </c>
      <c r="F230" s="41">
        <f t="shared" si="43"/>
        <v>11.6</v>
      </c>
      <c r="G230" s="48">
        <f t="shared" si="43"/>
        <v>50.480000000000004</v>
      </c>
      <c r="H230" s="41">
        <f t="shared" si="43"/>
        <v>0.1</v>
      </c>
      <c r="I230" s="41">
        <f t="shared" si="43"/>
        <v>0</v>
      </c>
      <c r="J230" s="41">
        <f t="shared" si="43"/>
        <v>0</v>
      </c>
      <c r="K230" s="41">
        <f t="shared" si="43"/>
        <v>0</v>
      </c>
      <c r="L230" s="41">
        <f t="shared" si="43"/>
        <v>10</v>
      </c>
      <c r="M230" s="41">
        <f t="shared" si="43"/>
        <v>0.8</v>
      </c>
      <c r="N230" s="41">
        <f t="shared" si="43"/>
        <v>0.8</v>
      </c>
      <c r="O230" s="41">
        <f t="shared" si="43"/>
        <v>0</v>
      </c>
      <c r="P230" s="41">
        <f t="shared" si="43"/>
        <v>0</v>
      </c>
      <c r="Q230" s="41">
        <f t="shared" si="43"/>
        <v>0.8</v>
      </c>
      <c r="R230" s="41">
        <f t="shared" si="43"/>
        <v>0.5</v>
      </c>
      <c r="S230" s="41">
        <f t="shared" si="43"/>
        <v>26</v>
      </c>
      <c r="T230" s="41">
        <f t="shared" si="43"/>
        <v>278</v>
      </c>
      <c r="U230" s="41">
        <f t="shared" si="43"/>
        <v>16</v>
      </c>
      <c r="V230" s="41">
        <f t="shared" si="43"/>
        <v>9</v>
      </c>
      <c r="W230" s="41">
        <f t="shared" si="43"/>
        <v>11</v>
      </c>
      <c r="X230" s="41">
        <f t="shared" si="43"/>
        <v>2.2000000000000002</v>
      </c>
      <c r="Y230" s="41">
        <f t="shared" si="43"/>
        <v>0</v>
      </c>
      <c r="Z230" s="41">
        <f t="shared" si="43"/>
        <v>30</v>
      </c>
      <c r="AA230" s="41">
        <f t="shared" si="43"/>
        <v>5</v>
      </c>
      <c r="AB230" s="41">
        <f t="shared" si="43"/>
        <v>0.2</v>
      </c>
      <c r="AC230" s="41">
        <f t="shared" si="43"/>
        <v>0.03</v>
      </c>
      <c r="AD230" s="41">
        <f t="shared" si="43"/>
        <v>0.02</v>
      </c>
      <c r="AE230" s="41">
        <f t="shared" si="43"/>
        <v>0.3</v>
      </c>
      <c r="AF230" s="41">
        <f t="shared" si="43"/>
        <v>0.4</v>
      </c>
      <c r="AG230" s="41">
        <f t="shared" si="43"/>
        <v>10</v>
      </c>
      <c r="AH230" s="8">
        <v>0</v>
      </c>
      <c r="AI230" s="8">
        <v>12</v>
      </c>
      <c r="AJ230" s="8">
        <v>13</v>
      </c>
      <c r="AK230" s="8">
        <v>19</v>
      </c>
      <c r="AL230" s="8">
        <v>18</v>
      </c>
      <c r="AM230" s="8">
        <v>3</v>
      </c>
      <c r="AN230" s="8">
        <v>11</v>
      </c>
      <c r="AO230" s="8">
        <v>3</v>
      </c>
      <c r="AP230" s="8">
        <v>9</v>
      </c>
      <c r="AQ230" s="8">
        <v>17</v>
      </c>
      <c r="AR230" s="8">
        <v>10</v>
      </c>
      <c r="AS230" s="8">
        <v>78</v>
      </c>
      <c r="AT230" s="8">
        <v>7</v>
      </c>
      <c r="AU230" s="8">
        <v>14</v>
      </c>
      <c r="AV230" s="8">
        <v>42</v>
      </c>
      <c r="AW230" s="8">
        <v>0</v>
      </c>
      <c r="AX230" s="8">
        <v>13</v>
      </c>
      <c r="AY230" s="8">
        <v>16</v>
      </c>
      <c r="AZ230" s="8">
        <v>6</v>
      </c>
      <c r="BA230" s="8">
        <v>5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0</v>
      </c>
      <c r="BZ230" s="8">
        <v>86.3</v>
      </c>
      <c r="CA230" s="6"/>
      <c r="CB230" s="6" t="e">
        <f>$G$230/#REF!*100</f>
        <v>#REF!</v>
      </c>
      <c r="CC230" s="8">
        <v>5</v>
      </c>
      <c r="CE230" s="8">
        <v>2</v>
      </c>
      <c r="CF230" s="8">
        <v>2</v>
      </c>
      <c r="CG230" s="8">
        <v>2</v>
      </c>
      <c r="CH230" s="8">
        <v>150</v>
      </c>
      <c r="CI230" s="8">
        <v>150</v>
      </c>
      <c r="CJ230" s="8">
        <v>150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</row>
    <row r="231" spans="1:93" x14ac:dyDescent="0.25">
      <c r="B231" s="12" t="s">
        <v>104</v>
      </c>
    </row>
    <row r="232" spans="1:93" s="19" customFormat="1" x14ac:dyDescent="0.25">
      <c r="A232" s="17" t="str">
        <f>"-"</f>
        <v>-</v>
      </c>
      <c r="B232" s="18" t="s">
        <v>105</v>
      </c>
      <c r="C232" s="46">
        <v>20</v>
      </c>
      <c r="D232" s="39">
        <v>1.22</v>
      </c>
      <c r="E232" s="39">
        <v>0.12</v>
      </c>
      <c r="F232" s="39">
        <v>7.38</v>
      </c>
      <c r="G232" s="46">
        <v>36.031199999999998</v>
      </c>
      <c r="H232" s="39">
        <v>0</v>
      </c>
      <c r="I232" s="39">
        <v>0</v>
      </c>
      <c r="J232" s="39">
        <v>0</v>
      </c>
      <c r="K232" s="39">
        <v>0</v>
      </c>
      <c r="L232" s="39">
        <v>0.22</v>
      </c>
      <c r="M232" s="39">
        <v>7.12</v>
      </c>
      <c r="N232" s="39">
        <v>0.04</v>
      </c>
      <c r="O232" s="39">
        <v>0</v>
      </c>
      <c r="P232" s="39">
        <v>0</v>
      </c>
      <c r="Q232" s="39">
        <v>0</v>
      </c>
      <c r="R232" s="39">
        <v>0.36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19">
        <v>0</v>
      </c>
      <c r="AI232" s="19">
        <v>63.86</v>
      </c>
      <c r="AJ232" s="19">
        <v>66.47</v>
      </c>
      <c r="AK232" s="19">
        <v>101.79</v>
      </c>
      <c r="AL232" s="19">
        <v>33.76</v>
      </c>
      <c r="AM232" s="19">
        <v>20.010000000000002</v>
      </c>
      <c r="AN232" s="19">
        <v>40.020000000000003</v>
      </c>
      <c r="AO232" s="19">
        <v>15.14</v>
      </c>
      <c r="AP232" s="19">
        <v>72.38</v>
      </c>
      <c r="AQ232" s="19">
        <v>44.89</v>
      </c>
      <c r="AR232" s="19">
        <v>62.64</v>
      </c>
      <c r="AS232" s="19">
        <v>51.68</v>
      </c>
      <c r="AT232" s="19">
        <v>27.14</v>
      </c>
      <c r="AU232" s="19">
        <v>48.02</v>
      </c>
      <c r="AV232" s="19">
        <v>401.59</v>
      </c>
      <c r="AW232" s="19">
        <v>0</v>
      </c>
      <c r="AX232" s="19">
        <v>130.85</v>
      </c>
      <c r="AY232" s="19">
        <v>56.9</v>
      </c>
      <c r="AZ232" s="19">
        <v>37.76</v>
      </c>
      <c r="BA232" s="19">
        <v>29.93</v>
      </c>
      <c r="BB232" s="19">
        <v>0</v>
      </c>
      <c r="BC232" s="19">
        <v>0</v>
      </c>
      <c r="BD232" s="19">
        <v>0</v>
      </c>
      <c r="BE232" s="19">
        <v>0</v>
      </c>
      <c r="BF232" s="19">
        <v>0</v>
      </c>
      <c r="BG232" s="19">
        <v>0</v>
      </c>
      <c r="BH232" s="19">
        <v>0</v>
      </c>
      <c r="BI232" s="19">
        <v>0.02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0</v>
      </c>
      <c r="BQ232" s="19">
        <v>0.01</v>
      </c>
      <c r="BR232" s="19">
        <v>0</v>
      </c>
      <c r="BS232" s="19">
        <v>0</v>
      </c>
      <c r="BT232" s="19">
        <v>0.06</v>
      </c>
      <c r="BU232" s="19">
        <v>0</v>
      </c>
      <c r="BV232" s="19">
        <v>0</v>
      </c>
      <c r="BW232" s="19">
        <v>0</v>
      </c>
      <c r="BX232" s="19">
        <v>0</v>
      </c>
      <c r="BY232" s="19">
        <v>0</v>
      </c>
      <c r="BZ232" s="19">
        <v>7.82</v>
      </c>
      <c r="CA232" s="20"/>
      <c r="CB232" s="20"/>
      <c r="CC232" s="19">
        <v>0</v>
      </c>
      <c r="CE232" s="19">
        <v>0</v>
      </c>
      <c r="CF232" s="19">
        <v>0</v>
      </c>
      <c r="CG232" s="19">
        <v>0</v>
      </c>
      <c r="CH232" s="19">
        <v>380</v>
      </c>
      <c r="CI232" s="19">
        <v>146.4</v>
      </c>
      <c r="CJ232" s="19">
        <v>263.2</v>
      </c>
      <c r="CK232" s="19">
        <v>3.04</v>
      </c>
      <c r="CL232" s="19">
        <v>3.04</v>
      </c>
      <c r="CM232" s="19">
        <v>3.04</v>
      </c>
      <c r="CN232" s="19">
        <v>0</v>
      </c>
      <c r="CO232" s="19">
        <v>0</v>
      </c>
    </row>
    <row r="233" spans="1:93" s="19" customFormat="1" x14ac:dyDescent="0.25">
      <c r="A233" s="17" t="str">
        <f>"-"</f>
        <v>-</v>
      </c>
      <c r="B233" s="18" t="s">
        <v>106</v>
      </c>
      <c r="C233" s="46">
        <v>20</v>
      </c>
      <c r="D233" s="39">
        <v>1.2</v>
      </c>
      <c r="E233" s="39">
        <v>0.24</v>
      </c>
      <c r="F233" s="39">
        <v>8.34</v>
      </c>
      <c r="G233" s="46">
        <v>38.196000000000005</v>
      </c>
      <c r="H233" s="39">
        <v>0.04</v>
      </c>
      <c r="I233" s="39">
        <v>0</v>
      </c>
      <c r="J233" s="39">
        <v>0</v>
      </c>
      <c r="K233" s="39">
        <v>0</v>
      </c>
      <c r="L233" s="39">
        <v>0.24</v>
      </c>
      <c r="M233" s="39">
        <v>6.44</v>
      </c>
      <c r="N233" s="39">
        <v>1.66</v>
      </c>
      <c r="O233" s="39">
        <v>0</v>
      </c>
      <c r="P233" s="39">
        <v>0</v>
      </c>
      <c r="Q233" s="39">
        <v>0.2</v>
      </c>
      <c r="R233" s="39">
        <v>0.5</v>
      </c>
      <c r="S233" s="39">
        <v>122</v>
      </c>
      <c r="T233" s="39">
        <v>49</v>
      </c>
      <c r="U233" s="39">
        <v>7</v>
      </c>
      <c r="V233" s="39">
        <v>9.4</v>
      </c>
      <c r="W233" s="39">
        <v>31.6</v>
      </c>
      <c r="X233" s="39">
        <v>0.78</v>
      </c>
      <c r="Y233" s="39">
        <v>0</v>
      </c>
      <c r="Z233" s="39">
        <v>1</v>
      </c>
      <c r="AA233" s="39">
        <v>0.2</v>
      </c>
      <c r="AB233" s="39">
        <v>0.28000000000000003</v>
      </c>
      <c r="AC233" s="39">
        <v>0.04</v>
      </c>
      <c r="AD233" s="39">
        <v>0.02</v>
      </c>
      <c r="AE233" s="39">
        <v>0.14000000000000001</v>
      </c>
      <c r="AF233" s="39">
        <v>0.4</v>
      </c>
      <c r="AG233" s="39">
        <v>0</v>
      </c>
      <c r="AH233" s="19">
        <v>0</v>
      </c>
      <c r="AI233" s="19">
        <v>64.400000000000006</v>
      </c>
      <c r="AJ233" s="19">
        <v>49.6</v>
      </c>
      <c r="AK233" s="19">
        <v>85.4</v>
      </c>
      <c r="AL233" s="19">
        <v>44.6</v>
      </c>
      <c r="AM233" s="19">
        <v>18.600000000000001</v>
      </c>
      <c r="AN233" s="19">
        <v>39.6</v>
      </c>
      <c r="AO233" s="19">
        <v>16</v>
      </c>
      <c r="AP233" s="19">
        <v>74.2</v>
      </c>
      <c r="AQ233" s="19">
        <v>59.4</v>
      </c>
      <c r="AR233" s="19">
        <v>58.2</v>
      </c>
      <c r="AS233" s="19">
        <v>92.8</v>
      </c>
      <c r="AT233" s="19">
        <v>24.8</v>
      </c>
      <c r="AU233" s="19">
        <v>62</v>
      </c>
      <c r="AV233" s="19">
        <v>311.8</v>
      </c>
      <c r="AW233" s="19">
        <v>0</v>
      </c>
      <c r="AX233" s="19">
        <v>105.2</v>
      </c>
      <c r="AY233" s="19">
        <v>58.2</v>
      </c>
      <c r="AZ233" s="19">
        <v>36</v>
      </c>
      <c r="BA233" s="19">
        <v>26</v>
      </c>
      <c r="BB233" s="19">
        <v>0</v>
      </c>
      <c r="BC233" s="19">
        <v>0</v>
      </c>
      <c r="BD233" s="19">
        <v>0</v>
      </c>
      <c r="BE233" s="19">
        <v>0</v>
      </c>
      <c r="BF233" s="19">
        <v>0</v>
      </c>
      <c r="BG233" s="19">
        <v>0</v>
      </c>
      <c r="BH233" s="19">
        <v>0</v>
      </c>
      <c r="BI233" s="19">
        <v>0.03</v>
      </c>
      <c r="BJ233" s="19">
        <v>0</v>
      </c>
      <c r="BK233" s="19">
        <v>0</v>
      </c>
      <c r="BL233" s="19">
        <v>0</v>
      </c>
      <c r="BM233" s="19">
        <v>0</v>
      </c>
      <c r="BN233" s="19">
        <v>0</v>
      </c>
      <c r="BO233" s="19">
        <v>0</v>
      </c>
      <c r="BP233" s="19">
        <v>0</v>
      </c>
      <c r="BQ233" s="19">
        <v>0.02</v>
      </c>
      <c r="BR233" s="19">
        <v>0</v>
      </c>
      <c r="BS233" s="19">
        <v>0</v>
      </c>
      <c r="BT233" s="19">
        <v>0.1</v>
      </c>
      <c r="BU233" s="19">
        <v>0.02</v>
      </c>
      <c r="BV233" s="19">
        <v>0</v>
      </c>
      <c r="BW233" s="19">
        <v>0</v>
      </c>
      <c r="BX233" s="19">
        <v>0</v>
      </c>
      <c r="BY233" s="19">
        <v>0</v>
      </c>
      <c r="BZ233" s="19">
        <v>9.4</v>
      </c>
      <c r="CA233" s="20"/>
      <c r="CB233" s="20"/>
      <c r="CC233" s="19">
        <v>0.17</v>
      </c>
      <c r="CE233" s="19">
        <v>3</v>
      </c>
      <c r="CF233" s="19">
        <v>3</v>
      </c>
      <c r="CG233" s="19">
        <v>3</v>
      </c>
      <c r="CH233" s="19">
        <v>570</v>
      </c>
      <c r="CI233" s="19">
        <v>219.6</v>
      </c>
      <c r="CJ233" s="19">
        <v>394.8</v>
      </c>
      <c r="CK233" s="19">
        <v>5.7</v>
      </c>
      <c r="CL233" s="19">
        <v>4.74</v>
      </c>
      <c r="CM233" s="19">
        <v>5.22</v>
      </c>
      <c r="CN233" s="19">
        <v>0</v>
      </c>
      <c r="CO233" s="19">
        <v>0</v>
      </c>
    </row>
    <row r="234" spans="1:93" s="19" customFormat="1" x14ac:dyDescent="0.25">
      <c r="A234" s="17" t="str">
        <f>"6/10"</f>
        <v>6/10</v>
      </c>
      <c r="B234" s="18" t="s">
        <v>107</v>
      </c>
      <c r="C234" s="46">
        <v>150</v>
      </c>
      <c r="D234" s="39">
        <v>0.76</v>
      </c>
      <c r="E234" s="39">
        <v>0.04</v>
      </c>
      <c r="F234" s="39">
        <v>17.38</v>
      </c>
      <c r="G234" s="46">
        <v>65.699190000000002</v>
      </c>
      <c r="H234" s="39">
        <v>0.02</v>
      </c>
      <c r="I234" s="39">
        <v>0</v>
      </c>
      <c r="J234" s="39">
        <v>0</v>
      </c>
      <c r="K234" s="39">
        <v>0</v>
      </c>
      <c r="L234" s="39">
        <v>14.39</v>
      </c>
      <c r="M234" s="39">
        <v>0.43</v>
      </c>
      <c r="N234" s="39">
        <v>2.57</v>
      </c>
      <c r="O234" s="39">
        <v>0</v>
      </c>
      <c r="P234" s="39">
        <v>0</v>
      </c>
      <c r="Q234" s="39">
        <v>0.23</v>
      </c>
      <c r="R234" s="39">
        <v>0.61</v>
      </c>
      <c r="S234" s="39">
        <v>2.6</v>
      </c>
      <c r="T234" s="39">
        <v>255.2</v>
      </c>
      <c r="U234" s="39">
        <v>23.5</v>
      </c>
      <c r="V234" s="39">
        <v>14.96</v>
      </c>
      <c r="W234" s="39">
        <v>20.37</v>
      </c>
      <c r="X234" s="39">
        <v>0.49</v>
      </c>
      <c r="Y234" s="39">
        <v>0</v>
      </c>
      <c r="Z234" s="39">
        <v>472.5</v>
      </c>
      <c r="AA234" s="39">
        <v>87.45</v>
      </c>
      <c r="AB234" s="39">
        <v>0.83</v>
      </c>
      <c r="AC234" s="39">
        <v>0.03</v>
      </c>
      <c r="AD234" s="39">
        <v>0.04</v>
      </c>
      <c r="AE234" s="39">
        <v>0.38</v>
      </c>
      <c r="AF234" s="39">
        <v>0.59</v>
      </c>
      <c r="AG234" s="39">
        <v>0.36</v>
      </c>
      <c r="AH234" s="19">
        <v>0</v>
      </c>
      <c r="AI234" s="19">
        <v>0.01</v>
      </c>
      <c r="AJ234" s="19">
        <v>0.01</v>
      </c>
      <c r="AK234" s="19">
        <v>0.01</v>
      </c>
      <c r="AL234" s="19">
        <v>0.01</v>
      </c>
      <c r="AM234" s="19">
        <v>0</v>
      </c>
      <c r="AN234" s="19">
        <v>0.01</v>
      </c>
      <c r="AO234" s="19">
        <v>0</v>
      </c>
      <c r="AP234" s="19">
        <v>0.01</v>
      </c>
      <c r="AQ234" s="19">
        <v>0.01</v>
      </c>
      <c r="AR234" s="19">
        <v>0.01</v>
      </c>
      <c r="AS234" s="19">
        <v>0.04</v>
      </c>
      <c r="AT234" s="19">
        <v>0</v>
      </c>
      <c r="AU234" s="19">
        <v>0.01</v>
      </c>
      <c r="AV234" s="19">
        <v>0.02</v>
      </c>
      <c r="AW234" s="19">
        <v>0</v>
      </c>
      <c r="AX234" s="19">
        <v>0.01</v>
      </c>
      <c r="AY234" s="19">
        <v>0.01</v>
      </c>
      <c r="AZ234" s="19">
        <v>0</v>
      </c>
      <c r="BA234" s="19">
        <v>0</v>
      </c>
      <c r="BB234" s="19">
        <v>0</v>
      </c>
      <c r="BC234" s="19">
        <v>0</v>
      </c>
      <c r="BD234" s="19">
        <v>0</v>
      </c>
      <c r="BE234" s="19">
        <v>0</v>
      </c>
      <c r="BF234" s="19">
        <v>0</v>
      </c>
      <c r="BG234" s="19">
        <v>0</v>
      </c>
      <c r="BH234" s="19">
        <v>0</v>
      </c>
      <c r="BI234" s="19">
        <v>0</v>
      </c>
      <c r="BJ234" s="19">
        <v>0</v>
      </c>
      <c r="BK234" s="19">
        <v>0</v>
      </c>
      <c r="BL234" s="19">
        <v>0</v>
      </c>
      <c r="BM234" s="19">
        <v>0</v>
      </c>
      <c r="BN234" s="19">
        <v>0</v>
      </c>
      <c r="BO234" s="19">
        <v>0</v>
      </c>
      <c r="BP234" s="19">
        <v>0</v>
      </c>
      <c r="BQ234" s="19">
        <v>0.01</v>
      </c>
      <c r="BR234" s="19">
        <v>0</v>
      </c>
      <c r="BS234" s="19">
        <v>0</v>
      </c>
      <c r="BT234" s="19">
        <v>0</v>
      </c>
      <c r="BU234" s="19">
        <v>0</v>
      </c>
      <c r="BV234" s="19">
        <v>0</v>
      </c>
      <c r="BW234" s="19">
        <v>0</v>
      </c>
      <c r="BX234" s="19">
        <v>0</v>
      </c>
      <c r="BY234" s="19">
        <v>0</v>
      </c>
      <c r="BZ234" s="19">
        <v>160.51</v>
      </c>
      <c r="CA234" s="20"/>
      <c r="CB234" s="20"/>
      <c r="CC234" s="19">
        <v>78.75</v>
      </c>
      <c r="CE234" s="19">
        <v>3.95</v>
      </c>
      <c r="CF234" s="19">
        <v>3.95</v>
      </c>
      <c r="CG234" s="19">
        <v>3.95</v>
      </c>
      <c r="CH234" s="19">
        <v>454.5</v>
      </c>
      <c r="CI234" s="19">
        <v>172.98</v>
      </c>
      <c r="CJ234" s="19">
        <v>313.74</v>
      </c>
      <c r="CK234" s="19">
        <v>41.94</v>
      </c>
      <c r="CL234" s="19">
        <v>24.93</v>
      </c>
      <c r="CM234" s="19">
        <v>33.44</v>
      </c>
      <c r="CN234" s="19">
        <v>7.5</v>
      </c>
      <c r="CO234" s="19">
        <v>0</v>
      </c>
    </row>
    <row r="235" spans="1:93" s="80" customFormat="1" ht="31.5" x14ac:dyDescent="0.25">
      <c r="A235" s="77" t="str">
        <f>"49/1"</f>
        <v>49/1</v>
      </c>
      <c r="B235" s="78" t="s">
        <v>180</v>
      </c>
      <c r="C235" s="79">
        <v>30</v>
      </c>
      <c r="D235" s="79">
        <v>0.4</v>
      </c>
      <c r="E235" s="79">
        <v>1.8</v>
      </c>
      <c r="F235" s="79">
        <v>3.2</v>
      </c>
      <c r="G235" s="79">
        <v>30</v>
      </c>
      <c r="H235" s="79">
        <v>0.24</v>
      </c>
      <c r="I235" s="79">
        <v>1.17</v>
      </c>
      <c r="J235" s="79">
        <v>0</v>
      </c>
      <c r="K235" s="79">
        <v>0</v>
      </c>
      <c r="L235" s="79">
        <v>1.06</v>
      </c>
      <c r="M235" s="79">
        <v>1.61</v>
      </c>
      <c r="N235" s="79">
        <v>0.49</v>
      </c>
      <c r="O235" s="79">
        <v>0</v>
      </c>
      <c r="P235" s="79">
        <v>0</v>
      </c>
      <c r="Q235" s="79">
        <v>7.0000000000000007E-2</v>
      </c>
      <c r="R235" s="79">
        <v>0.56000000000000005</v>
      </c>
      <c r="S235" s="79">
        <v>105.83</v>
      </c>
      <c r="T235" s="79">
        <v>84.61</v>
      </c>
      <c r="U235" s="79">
        <v>6.41</v>
      </c>
      <c r="V235" s="79">
        <v>5.72</v>
      </c>
      <c r="W235" s="79">
        <v>13.13</v>
      </c>
      <c r="X235" s="79">
        <v>0.25</v>
      </c>
      <c r="Y235" s="79">
        <v>0</v>
      </c>
      <c r="Z235" s="79">
        <v>0</v>
      </c>
      <c r="AA235" s="79">
        <v>55.3</v>
      </c>
      <c r="AB235" s="79">
        <v>0.83</v>
      </c>
      <c r="AC235" s="79">
        <v>276.7</v>
      </c>
      <c r="AD235" s="79">
        <v>0.01</v>
      </c>
      <c r="AE235" s="79">
        <v>0.16</v>
      </c>
      <c r="AF235" s="79">
        <v>0.3</v>
      </c>
      <c r="AG235" s="79">
        <v>1.19</v>
      </c>
      <c r="AH235" s="80">
        <v>0</v>
      </c>
      <c r="AI235" s="80">
        <v>8.2100000000000009</v>
      </c>
      <c r="AJ235" s="80">
        <v>9.8699999999999992</v>
      </c>
      <c r="AK235" s="80">
        <v>12.01</v>
      </c>
      <c r="AL235" s="80">
        <v>14.32</v>
      </c>
      <c r="AM235" s="80">
        <v>2.81</v>
      </c>
      <c r="AN235" s="80">
        <v>9.3699999999999992</v>
      </c>
      <c r="AO235" s="80">
        <v>3.44</v>
      </c>
      <c r="AP235" s="80">
        <v>8.81</v>
      </c>
      <c r="AQ235" s="80">
        <v>10.15</v>
      </c>
      <c r="AR235" s="80">
        <v>23.42</v>
      </c>
      <c r="AS235" s="80">
        <v>31.08</v>
      </c>
      <c r="AT235" s="80">
        <v>2.78</v>
      </c>
      <c r="AU235" s="80">
        <v>7.63</v>
      </c>
      <c r="AV235" s="80">
        <v>47.21</v>
      </c>
      <c r="AW235" s="80">
        <v>0</v>
      </c>
      <c r="AX235" s="80">
        <v>6.97</v>
      </c>
      <c r="AY235" s="80">
        <v>7.67</v>
      </c>
      <c r="AZ235" s="80">
        <v>6.84</v>
      </c>
      <c r="BA235" s="80">
        <v>2.67</v>
      </c>
      <c r="BB235" s="80">
        <v>0</v>
      </c>
      <c r="BC235" s="80">
        <v>0</v>
      </c>
      <c r="BD235" s="80">
        <v>0</v>
      </c>
      <c r="BE235" s="80">
        <v>0</v>
      </c>
      <c r="BF235" s="80">
        <v>0</v>
      </c>
      <c r="BG235" s="80">
        <v>0</v>
      </c>
      <c r="BH235" s="80">
        <v>0</v>
      </c>
      <c r="BI235" s="80">
        <v>0.12</v>
      </c>
      <c r="BJ235" s="80">
        <v>0</v>
      </c>
      <c r="BK235" s="80">
        <v>7.0000000000000007E-2</v>
      </c>
      <c r="BL235" s="80">
        <v>0.01</v>
      </c>
      <c r="BM235" s="80">
        <v>0.01</v>
      </c>
      <c r="BN235" s="80">
        <v>0</v>
      </c>
      <c r="BO235" s="80">
        <v>0</v>
      </c>
      <c r="BP235" s="80">
        <v>0</v>
      </c>
      <c r="BQ235" s="80">
        <v>0.44</v>
      </c>
      <c r="BR235" s="80">
        <v>0</v>
      </c>
      <c r="BS235" s="80">
        <v>0</v>
      </c>
      <c r="BT235" s="80">
        <v>1.05</v>
      </c>
      <c r="BU235" s="80">
        <v>0</v>
      </c>
      <c r="BV235" s="80">
        <v>0</v>
      </c>
      <c r="BW235" s="80">
        <v>0</v>
      </c>
      <c r="BX235" s="80">
        <v>0</v>
      </c>
      <c r="BY235" s="80">
        <v>0</v>
      </c>
      <c r="BZ235" s="80">
        <v>24.42</v>
      </c>
      <c r="CA235" s="81"/>
      <c r="CB235" s="81"/>
      <c r="CC235" s="80">
        <v>46.11</v>
      </c>
      <c r="CE235" s="80">
        <v>7.5</v>
      </c>
      <c r="CF235" s="80">
        <v>4.45</v>
      </c>
      <c r="CG235" s="80">
        <v>5.97</v>
      </c>
      <c r="CH235" s="80">
        <v>192.1</v>
      </c>
      <c r="CI235" s="80">
        <v>79.41</v>
      </c>
      <c r="CJ235" s="80">
        <v>135.76</v>
      </c>
      <c r="CK235" s="80">
        <v>3.13</v>
      </c>
      <c r="CL235" s="80">
        <v>0.91</v>
      </c>
      <c r="CM235" s="80">
        <v>2.02</v>
      </c>
      <c r="CN235" s="80">
        <v>0</v>
      </c>
      <c r="CO235" s="80">
        <v>0.15</v>
      </c>
    </row>
    <row r="236" spans="1:93" s="19" customFormat="1" ht="31.5" x14ac:dyDescent="0.25">
      <c r="A236" s="17" t="str">
        <f>"14/2"</f>
        <v>14/2</v>
      </c>
      <c r="B236" s="18" t="s">
        <v>137</v>
      </c>
      <c r="C236" s="46">
        <v>150</v>
      </c>
      <c r="D236" s="39">
        <v>2.04</v>
      </c>
      <c r="E236" s="39">
        <v>6.36</v>
      </c>
      <c r="F236" s="39">
        <v>10.119999999999999</v>
      </c>
      <c r="G236" s="46">
        <v>104.95035449999999</v>
      </c>
      <c r="H236" s="39">
        <v>1.56</v>
      </c>
      <c r="I236" s="39">
        <v>1.95</v>
      </c>
      <c r="J236" s="39">
        <v>0</v>
      </c>
      <c r="K236" s="39">
        <v>0</v>
      </c>
      <c r="L236" s="39">
        <v>1.28</v>
      </c>
      <c r="M236" s="39">
        <v>7.92</v>
      </c>
      <c r="N236" s="39">
        <v>0.93</v>
      </c>
      <c r="O236" s="39">
        <v>0</v>
      </c>
      <c r="P236" s="39">
        <v>0</v>
      </c>
      <c r="Q236" s="39">
        <v>0.12</v>
      </c>
      <c r="R236" s="39">
        <v>1.53</v>
      </c>
      <c r="S236" s="39">
        <v>352.38</v>
      </c>
      <c r="T236" s="39">
        <v>248.06</v>
      </c>
      <c r="U236" s="39">
        <v>10.24</v>
      </c>
      <c r="V236" s="39">
        <v>13.87</v>
      </c>
      <c r="W236" s="39">
        <v>34.57</v>
      </c>
      <c r="X236" s="39">
        <v>0.51</v>
      </c>
      <c r="Y236" s="39">
        <v>0</v>
      </c>
      <c r="Z236" s="39">
        <v>583.67999999999995</v>
      </c>
      <c r="AA236" s="39">
        <v>121.44</v>
      </c>
      <c r="AB236" s="39">
        <v>1.41</v>
      </c>
      <c r="AC236" s="39">
        <v>7.0000000000000007E-2</v>
      </c>
      <c r="AD236" s="39">
        <v>0.05</v>
      </c>
      <c r="AE236" s="39">
        <v>0.56000000000000005</v>
      </c>
      <c r="AF236" s="39">
        <v>1.04</v>
      </c>
      <c r="AG236" s="39">
        <v>3.9</v>
      </c>
      <c r="AH236" s="19">
        <v>0</v>
      </c>
      <c r="AI236" s="19">
        <v>26.26</v>
      </c>
      <c r="AJ236" s="19">
        <v>31.02</v>
      </c>
      <c r="AK236" s="19">
        <v>66.89</v>
      </c>
      <c r="AL236" s="19">
        <v>35.65</v>
      </c>
      <c r="AM236" s="19">
        <v>13.09</v>
      </c>
      <c r="AN236" s="19">
        <v>30.01</v>
      </c>
      <c r="AO236" s="19">
        <v>13.99</v>
      </c>
      <c r="AP236" s="19">
        <v>35.450000000000003</v>
      </c>
      <c r="AQ236" s="19">
        <v>57.56</v>
      </c>
      <c r="AR236" s="19">
        <v>81.98</v>
      </c>
      <c r="AS236" s="19">
        <v>55.56</v>
      </c>
      <c r="AT236" s="19">
        <v>14.05</v>
      </c>
      <c r="AU236" s="19">
        <v>27.44</v>
      </c>
      <c r="AV236" s="19">
        <v>168.93</v>
      </c>
      <c r="AW236" s="19">
        <v>0</v>
      </c>
      <c r="AX236" s="19">
        <v>37.229999999999997</v>
      </c>
      <c r="AY236" s="19">
        <v>33.020000000000003</v>
      </c>
      <c r="AZ236" s="19">
        <v>25.27</v>
      </c>
      <c r="BA236" s="19">
        <v>11.25</v>
      </c>
      <c r="BB236" s="19">
        <v>0</v>
      </c>
      <c r="BC236" s="19">
        <v>0</v>
      </c>
      <c r="BD236" s="19">
        <v>0</v>
      </c>
      <c r="BE236" s="19">
        <v>0</v>
      </c>
      <c r="BF236" s="19">
        <v>0</v>
      </c>
      <c r="BG236" s="19">
        <v>0</v>
      </c>
      <c r="BH236" s="19">
        <v>0</v>
      </c>
      <c r="BI236" s="19">
        <v>0.2</v>
      </c>
      <c r="BJ236" s="19">
        <v>0</v>
      </c>
      <c r="BK236" s="19">
        <v>0.12</v>
      </c>
      <c r="BL236" s="19">
        <v>0.01</v>
      </c>
      <c r="BM236" s="19">
        <v>0.02</v>
      </c>
      <c r="BN236" s="19">
        <v>0</v>
      </c>
      <c r="BO236" s="19">
        <v>0</v>
      </c>
      <c r="BP236" s="19">
        <v>0</v>
      </c>
      <c r="BQ236" s="19">
        <v>0.7</v>
      </c>
      <c r="BR236" s="19">
        <v>0</v>
      </c>
      <c r="BS236" s="19">
        <v>0</v>
      </c>
      <c r="BT236" s="19">
        <v>1.86</v>
      </c>
      <c r="BU236" s="19">
        <v>0</v>
      </c>
      <c r="BV236" s="19">
        <v>0</v>
      </c>
      <c r="BW236" s="19">
        <v>0</v>
      </c>
      <c r="BX236" s="19">
        <v>0</v>
      </c>
      <c r="BY236" s="19">
        <v>0</v>
      </c>
      <c r="BZ236" s="19">
        <v>149.94</v>
      </c>
      <c r="CA236" s="20"/>
      <c r="CB236" s="20"/>
      <c r="CC236" s="19">
        <v>97.28</v>
      </c>
      <c r="CE236" s="19">
        <v>49.25</v>
      </c>
      <c r="CF236" s="19">
        <v>27.54</v>
      </c>
      <c r="CG236" s="19">
        <v>38.39</v>
      </c>
      <c r="CH236" s="19">
        <v>694.26</v>
      </c>
      <c r="CI236" s="19">
        <v>394.27</v>
      </c>
      <c r="CJ236" s="19">
        <v>544.26</v>
      </c>
      <c r="CK236" s="19">
        <v>38.31</v>
      </c>
      <c r="CL236" s="19">
        <v>18.54</v>
      </c>
      <c r="CM236" s="19">
        <v>28.42</v>
      </c>
      <c r="CN236" s="19">
        <v>0</v>
      </c>
      <c r="CO236" s="19">
        <v>0.9</v>
      </c>
    </row>
    <row r="237" spans="1:93" s="19" customFormat="1" ht="31.5" x14ac:dyDescent="0.25">
      <c r="A237" s="17" t="str">
        <f>"46/3"</f>
        <v>46/3</v>
      </c>
      <c r="B237" s="18" t="s">
        <v>130</v>
      </c>
      <c r="C237" s="46">
        <v>120</v>
      </c>
      <c r="D237" s="39">
        <v>4.24</v>
      </c>
      <c r="E237" s="39">
        <v>2.38</v>
      </c>
      <c r="F237" s="39">
        <v>27.29</v>
      </c>
      <c r="G237" s="46">
        <v>147.1521396</v>
      </c>
      <c r="H237" s="39">
        <v>1.49</v>
      </c>
      <c r="I237" s="39">
        <v>7.0000000000000007E-2</v>
      </c>
      <c r="J237" s="39">
        <v>0</v>
      </c>
      <c r="K237" s="39">
        <v>0</v>
      </c>
      <c r="L237" s="39">
        <v>0.78</v>
      </c>
      <c r="M237" s="39">
        <v>25.14</v>
      </c>
      <c r="N237" s="39">
        <v>1.37</v>
      </c>
      <c r="O237" s="39">
        <v>0</v>
      </c>
      <c r="P237" s="39">
        <v>0</v>
      </c>
      <c r="Q237" s="39">
        <v>0</v>
      </c>
      <c r="R237" s="39">
        <v>0.55000000000000004</v>
      </c>
      <c r="S237" s="39">
        <v>117.8</v>
      </c>
      <c r="T237" s="39">
        <v>44.98</v>
      </c>
      <c r="U237" s="39">
        <v>8.43</v>
      </c>
      <c r="V237" s="39">
        <v>5.74</v>
      </c>
      <c r="W237" s="39">
        <v>31.86</v>
      </c>
      <c r="X237" s="39">
        <v>0.57999999999999996</v>
      </c>
      <c r="Y237" s="39">
        <v>7.2</v>
      </c>
      <c r="Z237" s="39">
        <v>7.2</v>
      </c>
      <c r="AA237" s="39">
        <v>13.5</v>
      </c>
      <c r="AB237" s="39">
        <v>0.64</v>
      </c>
      <c r="AC237" s="39">
        <v>0.05</v>
      </c>
      <c r="AD237" s="39">
        <v>0.02</v>
      </c>
      <c r="AE237" s="39">
        <v>0.39</v>
      </c>
      <c r="AF237" s="39">
        <v>1.19</v>
      </c>
      <c r="AG237" s="39">
        <v>0</v>
      </c>
      <c r="AH237" s="19">
        <v>0</v>
      </c>
      <c r="AI237" s="19">
        <v>183.74</v>
      </c>
      <c r="AJ237" s="19">
        <v>167.99</v>
      </c>
      <c r="AK237" s="19">
        <v>314.70999999999998</v>
      </c>
      <c r="AL237" s="19">
        <v>98.3</v>
      </c>
      <c r="AM237" s="19">
        <v>59.93</v>
      </c>
      <c r="AN237" s="19">
        <v>121.75</v>
      </c>
      <c r="AO237" s="19">
        <v>39.950000000000003</v>
      </c>
      <c r="AP237" s="19">
        <v>195.25</v>
      </c>
      <c r="AQ237" s="19">
        <v>129.11000000000001</v>
      </c>
      <c r="AR237" s="19">
        <v>155.68</v>
      </c>
      <c r="AS237" s="19">
        <v>133.54</v>
      </c>
      <c r="AT237" s="19">
        <v>78.459999999999994</v>
      </c>
      <c r="AU237" s="19">
        <v>136.44</v>
      </c>
      <c r="AV237" s="19">
        <v>1198.29</v>
      </c>
      <c r="AW237" s="19">
        <v>0</v>
      </c>
      <c r="AX237" s="19">
        <v>377.59</v>
      </c>
      <c r="AY237" s="19">
        <v>195.58</v>
      </c>
      <c r="AZ237" s="19">
        <v>98.21</v>
      </c>
      <c r="BA237" s="19">
        <v>77.75</v>
      </c>
      <c r="BB237" s="19">
        <v>7.0000000000000007E-2</v>
      </c>
      <c r="BC237" s="19">
        <v>0.03</v>
      </c>
      <c r="BD237" s="19">
        <v>0.02</v>
      </c>
      <c r="BE237" s="19">
        <v>0.04</v>
      </c>
      <c r="BF237" s="19">
        <v>0.05</v>
      </c>
      <c r="BG237" s="19">
        <v>0.21</v>
      </c>
      <c r="BH237" s="19">
        <v>0</v>
      </c>
      <c r="BI237" s="19">
        <v>0.65</v>
      </c>
      <c r="BJ237" s="19">
        <v>0</v>
      </c>
      <c r="BK237" s="19">
        <v>0.18</v>
      </c>
      <c r="BL237" s="19">
        <v>0</v>
      </c>
      <c r="BM237" s="19">
        <v>0</v>
      </c>
      <c r="BN237" s="19">
        <v>0</v>
      </c>
      <c r="BO237" s="19">
        <v>0.04</v>
      </c>
      <c r="BP237" s="19">
        <v>0.06</v>
      </c>
      <c r="BQ237" s="19">
        <v>0.48</v>
      </c>
      <c r="BR237" s="19">
        <v>0</v>
      </c>
      <c r="BS237" s="19">
        <v>0</v>
      </c>
      <c r="BT237" s="19">
        <v>0.19</v>
      </c>
      <c r="BU237" s="19">
        <v>0.01</v>
      </c>
      <c r="BV237" s="19">
        <v>0</v>
      </c>
      <c r="BW237" s="19">
        <v>0</v>
      </c>
      <c r="BX237" s="19">
        <v>0</v>
      </c>
      <c r="BY237" s="19">
        <v>0</v>
      </c>
      <c r="BZ237" s="19">
        <v>250.85</v>
      </c>
      <c r="CA237" s="20"/>
      <c r="CB237" s="20"/>
      <c r="CC237" s="19">
        <v>8.4</v>
      </c>
      <c r="CE237" s="19">
        <v>15.92</v>
      </c>
      <c r="CF237" s="19">
        <v>8.3000000000000007</v>
      </c>
      <c r="CG237" s="19">
        <v>12.11</v>
      </c>
      <c r="CH237" s="19">
        <v>369.83</v>
      </c>
      <c r="CI237" s="19">
        <v>365.4</v>
      </c>
      <c r="CJ237" s="19">
        <v>367.62</v>
      </c>
      <c r="CK237" s="19">
        <v>9.36</v>
      </c>
      <c r="CL237" s="19">
        <v>4.76</v>
      </c>
      <c r="CM237" s="19">
        <v>7.06</v>
      </c>
      <c r="CN237" s="19">
        <v>0</v>
      </c>
      <c r="CO237" s="19">
        <v>0.36</v>
      </c>
    </row>
    <row r="238" spans="1:93" s="51" customFormat="1" ht="31.5" x14ac:dyDescent="0.25">
      <c r="A238" s="52" t="str">
        <f>"16/8"</f>
        <v>16/8</v>
      </c>
      <c r="B238" s="53" t="s">
        <v>152</v>
      </c>
      <c r="C238" s="47">
        <v>50</v>
      </c>
      <c r="D238" s="40">
        <v>6.51</v>
      </c>
      <c r="E238" s="40">
        <v>5.17</v>
      </c>
      <c r="F238" s="40">
        <v>7.65</v>
      </c>
      <c r="G238" s="47">
        <v>101.63935999999998</v>
      </c>
      <c r="H238" s="40">
        <v>4.0999999999999996</v>
      </c>
      <c r="I238" s="40">
        <v>38.950000000000003</v>
      </c>
      <c r="J238" s="40">
        <v>0</v>
      </c>
      <c r="K238" s="40">
        <v>0</v>
      </c>
      <c r="L238" s="40">
        <v>0.26</v>
      </c>
      <c r="M238" s="40">
        <v>6.25</v>
      </c>
      <c r="N238" s="40">
        <v>1.1299999999999999</v>
      </c>
      <c r="O238" s="40">
        <v>0</v>
      </c>
      <c r="P238" s="40">
        <v>0</v>
      </c>
      <c r="Q238" s="40">
        <v>7.0000000000000007E-2</v>
      </c>
      <c r="R238" s="40">
        <v>0.84</v>
      </c>
      <c r="S238" s="40">
        <v>109.37</v>
      </c>
      <c r="T238" s="40">
        <v>116.57</v>
      </c>
      <c r="U238" s="40">
        <v>5.82</v>
      </c>
      <c r="V238" s="40">
        <v>11.96</v>
      </c>
      <c r="W238" s="40">
        <v>74.39</v>
      </c>
      <c r="X238" s="40">
        <v>1.33</v>
      </c>
      <c r="Y238" s="40">
        <v>0</v>
      </c>
      <c r="Z238" s="40">
        <v>0.25</v>
      </c>
      <c r="AA238" s="40">
        <v>0.05</v>
      </c>
      <c r="AB238" s="40">
        <v>1.64</v>
      </c>
      <c r="AC238" s="40">
        <v>0.03</v>
      </c>
      <c r="AD238" s="40">
        <v>0.06</v>
      </c>
      <c r="AE238" s="40">
        <v>1.82</v>
      </c>
      <c r="AF238" s="40">
        <v>3.43</v>
      </c>
      <c r="AG238" s="40">
        <v>0</v>
      </c>
      <c r="AH238" s="51">
        <v>0</v>
      </c>
      <c r="AI238" s="51">
        <v>395.18</v>
      </c>
      <c r="AJ238" s="51">
        <v>307.52999999999997</v>
      </c>
      <c r="AK238" s="51">
        <v>569.53</v>
      </c>
      <c r="AL238" s="51">
        <v>926.62</v>
      </c>
      <c r="AM238" s="51">
        <v>166.25</v>
      </c>
      <c r="AN238" s="51">
        <v>301.92</v>
      </c>
      <c r="AO238" s="51">
        <v>81.25</v>
      </c>
      <c r="AP238" s="51">
        <v>315.01</v>
      </c>
      <c r="AQ238" s="51">
        <v>403.79</v>
      </c>
      <c r="AR238" s="51">
        <v>397.39</v>
      </c>
      <c r="AS238" s="51">
        <v>647.9</v>
      </c>
      <c r="AT238" s="51">
        <v>262.89999999999998</v>
      </c>
      <c r="AU238" s="51">
        <v>352.95</v>
      </c>
      <c r="AV238" s="51">
        <v>1277.49</v>
      </c>
      <c r="AW238" s="51">
        <v>101.94</v>
      </c>
      <c r="AX238" s="51">
        <v>305.07</v>
      </c>
      <c r="AY238" s="51">
        <v>302.13</v>
      </c>
      <c r="AZ238" s="51">
        <v>249.84</v>
      </c>
      <c r="BA238" s="51">
        <v>105.74</v>
      </c>
      <c r="BB238" s="51">
        <v>0</v>
      </c>
      <c r="BC238" s="51">
        <v>0</v>
      </c>
      <c r="BD238" s="51">
        <v>0</v>
      </c>
      <c r="BE238" s="51">
        <v>0</v>
      </c>
      <c r="BF238" s="51">
        <v>0</v>
      </c>
      <c r="BG238" s="51">
        <v>0</v>
      </c>
      <c r="BH238" s="51">
        <v>0</v>
      </c>
      <c r="BI238" s="51">
        <v>0.15</v>
      </c>
      <c r="BJ238" s="51">
        <v>0</v>
      </c>
      <c r="BK238" s="51">
        <v>0.09</v>
      </c>
      <c r="BL238" s="51">
        <v>0.01</v>
      </c>
      <c r="BM238" s="51">
        <v>0.02</v>
      </c>
      <c r="BN238" s="51">
        <v>0</v>
      </c>
      <c r="BO238" s="51">
        <v>0</v>
      </c>
      <c r="BP238" s="51">
        <v>0</v>
      </c>
      <c r="BQ238" s="51">
        <v>0.54</v>
      </c>
      <c r="BR238" s="51">
        <v>0</v>
      </c>
      <c r="BS238" s="51">
        <v>0</v>
      </c>
      <c r="BT238" s="51">
        <v>1.35</v>
      </c>
      <c r="BU238" s="51">
        <v>0</v>
      </c>
      <c r="BV238" s="51">
        <v>0</v>
      </c>
      <c r="BW238" s="51">
        <v>0</v>
      </c>
      <c r="BX238" s="51">
        <v>0</v>
      </c>
      <c r="BY238" s="51">
        <v>0</v>
      </c>
      <c r="BZ238" s="51">
        <v>39.94</v>
      </c>
      <c r="CA238" s="55"/>
      <c r="CB238" s="55"/>
      <c r="CC238" s="51">
        <v>0.04</v>
      </c>
      <c r="CE238" s="51">
        <v>14.93</v>
      </c>
      <c r="CF238" s="51">
        <v>9.33</v>
      </c>
      <c r="CG238" s="51">
        <v>12.13</v>
      </c>
      <c r="CH238" s="51">
        <v>1918.65</v>
      </c>
      <c r="CI238" s="51">
        <v>1165.42</v>
      </c>
      <c r="CJ238" s="51">
        <v>1542.04</v>
      </c>
      <c r="CK238" s="51">
        <v>13.21</v>
      </c>
      <c r="CL238" s="51">
        <v>8.5500000000000007</v>
      </c>
      <c r="CM238" s="51">
        <v>10.88</v>
      </c>
      <c r="CN238" s="51">
        <v>0</v>
      </c>
      <c r="CO238" s="51">
        <v>0.2</v>
      </c>
    </row>
    <row r="239" spans="1:93" s="8" customFormat="1" x14ac:dyDescent="0.25">
      <c r="A239" s="21"/>
      <c r="B239" s="22" t="s">
        <v>111</v>
      </c>
      <c r="C239" s="48">
        <f>SUM(C232:C238)</f>
        <v>540</v>
      </c>
      <c r="D239" s="41">
        <f t="shared" ref="D239:AG239" si="44">SUM(D232:D238)</f>
        <v>16.369999999999997</v>
      </c>
      <c r="E239" s="41">
        <f t="shared" si="44"/>
        <v>16.11</v>
      </c>
      <c r="F239" s="41">
        <f t="shared" si="44"/>
        <v>81.36</v>
      </c>
      <c r="G239" s="48">
        <f t="shared" si="44"/>
        <v>523.66824410000004</v>
      </c>
      <c r="H239" s="41">
        <f t="shared" si="44"/>
        <v>7.4499999999999993</v>
      </c>
      <c r="I239" s="41">
        <f t="shared" si="44"/>
        <v>42.14</v>
      </c>
      <c r="J239" s="41">
        <f t="shared" si="44"/>
        <v>0</v>
      </c>
      <c r="K239" s="41">
        <f t="shared" si="44"/>
        <v>0</v>
      </c>
      <c r="L239" s="41">
        <f t="shared" si="44"/>
        <v>18.230000000000004</v>
      </c>
      <c r="M239" s="41">
        <f t="shared" si="44"/>
        <v>54.91</v>
      </c>
      <c r="N239" s="41">
        <f t="shared" si="44"/>
        <v>8.19</v>
      </c>
      <c r="O239" s="41">
        <f t="shared" si="44"/>
        <v>0</v>
      </c>
      <c r="P239" s="41">
        <f t="shared" si="44"/>
        <v>0</v>
      </c>
      <c r="Q239" s="41">
        <f t="shared" si="44"/>
        <v>0.69</v>
      </c>
      <c r="R239" s="41">
        <f t="shared" si="44"/>
        <v>4.95</v>
      </c>
      <c r="S239" s="41">
        <f t="shared" si="44"/>
        <v>809.9799999999999</v>
      </c>
      <c r="T239" s="41">
        <f t="shared" si="44"/>
        <v>798.42000000000007</v>
      </c>
      <c r="U239" s="41">
        <f t="shared" si="44"/>
        <v>61.4</v>
      </c>
      <c r="V239" s="41">
        <f t="shared" si="44"/>
        <v>61.65</v>
      </c>
      <c r="W239" s="41">
        <f t="shared" si="44"/>
        <v>205.91999999999996</v>
      </c>
      <c r="X239" s="41">
        <f t="shared" si="44"/>
        <v>3.9400000000000004</v>
      </c>
      <c r="Y239" s="41">
        <f t="shared" si="44"/>
        <v>7.2</v>
      </c>
      <c r="Z239" s="41">
        <f t="shared" si="44"/>
        <v>1064.6299999999999</v>
      </c>
      <c r="AA239" s="41">
        <f t="shared" si="44"/>
        <v>277.94</v>
      </c>
      <c r="AB239" s="41">
        <f t="shared" si="44"/>
        <v>5.63</v>
      </c>
      <c r="AC239" s="41">
        <f t="shared" si="44"/>
        <v>276.91999999999996</v>
      </c>
      <c r="AD239" s="41">
        <f t="shared" si="44"/>
        <v>0.19999999999999998</v>
      </c>
      <c r="AE239" s="41">
        <f t="shared" si="44"/>
        <v>3.45</v>
      </c>
      <c r="AF239" s="41">
        <f t="shared" si="44"/>
        <v>6.95</v>
      </c>
      <c r="AG239" s="41">
        <f t="shared" si="44"/>
        <v>5.4499999999999993</v>
      </c>
      <c r="AH239" s="8">
        <v>0</v>
      </c>
      <c r="AI239" s="8">
        <v>758.22</v>
      </c>
      <c r="AJ239" s="8">
        <v>649.66999999999996</v>
      </c>
      <c r="AK239" s="8">
        <v>1208.22</v>
      </c>
      <c r="AL239" s="8">
        <v>1031.1300000000001</v>
      </c>
      <c r="AM239" s="8">
        <v>311.20999999999998</v>
      </c>
      <c r="AN239" s="8">
        <v>596.48</v>
      </c>
      <c r="AO239" s="8">
        <v>199.6</v>
      </c>
      <c r="AP239" s="8">
        <v>730.39</v>
      </c>
      <c r="AQ239" s="8">
        <v>782.46</v>
      </c>
      <c r="AR239" s="8">
        <v>871.97</v>
      </c>
      <c r="AS239" s="8">
        <v>1077.78</v>
      </c>
      <c r="AT239" s="8">
        <v>392.83</v>
      </c>
      <c r="AU239" s="8">
        <v>792.97</v>
      </c>
      <c r="AV239" s="8">
        <v>3445.05</v>
      </c>
      <c r="AW239" s="8">
        <v>81.790000000000006</v>
      </c>
      <c r="AX239" s="8">
        <v>1047.46</v>
      </c>
      <c r="AY239" s="8">
        <v>717.06</v>
      </c>
      <c r="AZ239" s="8">
        <v>486.27</v>
      </c>
      <c r="BA239" s="8">
        <v>258.70999999999998</v>
      </c>
      <c r="BB239" s="8">
        <v>7.0000000000000007E-2</v>
      </c>
      <c r="BC239" s="8">
        <v>0.03</v>
      </c>
      <c r="BD239" s="8">
        <v>0.02</v>
      </c>
      <c r="BE239" s="8">
        <v>0.04</v>
      </c>
      <c r="BF239" s="8">
        <v>0.05</v>
      </c>
      <c r="BG239" s="8">
        <v>0.21</v>
      </c>
      <c r="BH239" s="8">
        <v>0</v>
      </c>
      <c r="BI239" s="8">
        <v>1.19</v>
      </c>
      <c r="BJ239" s="8">
        <v>0</v>
      </c>
      <c r="BK239" s="8">
        <v>0.5</v>
      </c>
      <c r="BL239" s="8">
        <v>0.03</v>
      </c>
      <c r="BM239" s="8">
        <v>0.05</v>
      </c>
      <c r="BN239" s="8">
        <v>0</v>
      </c>
      <c r="BO239" s="8">
        <v>0.04</v>
      </c>
      <c r="BP239" s="8">
        <v>7.0000000000000007E-2</v>
      </c>
      <c r="BQ239" s="8">
        <v>2.35</v>
      </c>
      <c r="BR239" s="8">
        <v>0</v>
      </c>
      <c r="BS239" s="8">
        <v>0</v>
      </c>
      <c r="BT239" s="8">
        <v>5.0199999999999996</v>
      </c>
      <c r="BU239" s="8">
        <v>0.03</v>
      </c>
      <c r="BV239" s="8">
        <v>0</v>
      </c>
      <c r="BW239" s="8">
        <v>0</v>
      </c>
      <c r="BX239" s="8">
        <v>0</v>
      </c>
      <c r="BY239" s="8">
        <v>0</v>
      </c>
      <c r="BZ239" s="8">
        <v>643.21</v>
      </c>
      <c r="CA239" s="6"/>
      <c r="CB239" s="6" t="e">
        <f>$G$239/#REF!*100</f>
        <v>#REF!</v>
      </c>
      <c r="CC239" s="8">
        <v>297.67</v>
      </c>
      <c r="CE239" s="8">
        <v>103.92</v>
      </c>
      <c r="CF239" s="8">
        <v>58.65</v>
      </c>
      <c r="CG239" s="8">
        <v>81.290000000000006</v>
      </c>
      <c r="CH239" s="8">
        <v>4984.34</v>
      </c>
      <c r="CI239" s="8">
        <v>2675.67</v>
      </c>
      <c r="CJ239" s="8">
        <v>3830.01</v>
      </c>
      <c r="CK239" s="8">
        <v>119.49</v>
      </c>
      <c r="CL239" s="8">
        <v>72.48</v>
      </c>
      <c r="CM239" s="8">
        <v>95.99</v>
      </c>
      <c r="CN239" s="8">
        <v>8.4</v>
      </c>
      <c r="CO239" s="8">
        <v>1.66</v>
      </c>
    </row>
    <row r="240" spans="1:93" x14ac:dyDescent="0.25">
      <c r="B240" s="3" t="s">
        <v>112</v>
      </c>
    </row>
    <row r="241" spans="1:93" s="19" customFormat="1" x14ac:dyDescent="0.25">
      <c r="A241" s="17" t="str">
        <f>"27/10"</f>
        <v>27/10</v>
      </c>
      <c r="B241" s="18" t="s">
        <v>113</v>
      </c>
      <c r="C241" s="46">
        <v>150</v>
      </c>
      <c r="D241" s="39">
        <v>0.15</v>
      </c>
      <c r="E241" s="39">
        <v>0.04</v>
      </c>
      <c r="F241" s="39">
        <v>3.78</v>
      </c>
      <c r="G241" s="46">
        <v>15.130904999999998</v>
      </c>
      <c r="H241" s="39">
        <v>0</v>
      </c>
      <c r="I241" s="39">
        <v>0</v>
      </c>
      <c r="J241" s="39">
        <v>0</v>
      </c>
      <c r="K241" s="39">
        <v>0</v>
      </c>
      <c r="L241" s="39">
        <v>3.7</v>
      </c>
      <c r="M241" s="39">
        <v>0</v>
      </c>
      <c r="N241" s="39">
        <v>0.08</v>
      </c>
      <c r="O241" s="39">
        <v>0</v>
      </c>
      <c r="P241" s="39">
        <v>0</v>
      </c>
      <c r="Q241" s="39">
        <v>0</v>
      </c>
      <c r="R241" s="39">
        <v>0.05</v>
      </c>
      <c r="S241" s="39">
        <v>0.04</v>
      </c>
      <c r="T241" s="39">
        <v>0.11</v>
      </c>
      <c r="U241" s="39">
        <v>0.11</v>
      </c>
      <c r="V241" s="39">
        <v>0</v>
      </c>
      <c r="W241" s="39">
        <v>0</v>
      </c>
      <c r="X241" s="39">
        <v>0.01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0</v>
      </c>
      <c r="AG241" s="39">
        <v>0</v>
      </c>
      <c r="AH241" s="19">
        <v>0</v>
      </c>
      <c r="AI241" s="19">
        <v>0</v>
      </c>
      <c r="AJ241" s="19">
        <v>0</v>
      </c>
      <c r="AK241" s="19">
        <v>0</v>
      </c>
      <c r="AL241" s="19">
        <v>0</v>
      </c>
      <c r="AM241" s="19">
        <v>0</v>
      </c>
      <c r="AN241" s="19">
        <v>0</v>
      </c>
      <c r="AO241" s="19">
        <v>0</v>
      </c>
      <c r="AP241" s="19">
        <v>0</v>
      </c>
      <c r="AQ241" s="19">
        <v>0</v>
      </c>
      <c r="AR241" s="19">
        <v>0</v>
      </c>
      <c r="AS241" s="19">
        <v>0</v>
      </c>
      <c r="AT241" s="19">
        <v>0</v>
      </c>
      <c r="AU241" s="19">
        <v>0</v>
      </c>
      <c r="AV241" s="19">
        <v>0</v>
      </c>
      <c r="AW241" s="19">
        <v>0</v>
      </c>
      <c r="AX241" s="19">
        <v>0</v>
      </c>
      <c r="AY241" s="19">
        <v>0</v>
      </c>
      <c r="AZ241" s="19">
        <v>0</v>
      </c>
      <c r="BA241" s="19">
        <v>0</v>
      </c>
      <c r="BB241" s="19">
        <v>0</v>
      </c>
      <c r="BC241" s="19">
        <v>0</v>
      </c>
      <c r="BD241" s="19">
        <v>0</v>
      </c>
      <c r="BE241" s="19">
        <v>0</v>
      </c>
      <c r="BF241" s="19">
        <v>0</v>
      </c>
      <c r="BG241" s="19">
        <v>0</v>
      </c>
      <c r="BH241" s="19">
        <v>0</v>
      </c>
      <c r="BI241" s="19">
        <v>0</v>
      </c>
      <c r="BJ241" s="19">
        <v>0</v>
      </c>
      <c r="BK241" s="19">
        <v>0</v>
      </c>
      <c r="BL241" s="19">
        <v>0</v>
      </c>
      <c r="BM241" s="19">
        <v>0</v>
      </c>
      <c r="BN241" s="19">
        <v>0</v>
      </c>
      <c r="BO241" s="19">
        <v>0</v>
      </c>
      <c r="BP241" s="19">
        <v>0</v>
      </c>
      <c r="BQ241" s="19">
        <v>0</v>
      </c>
      <c r="BR241" s="19">
        <v>0</v>
      </c>
      <c r="BS241" s="19">
        <v>0</v>
      </c>
      <c r="BT241" s="19">
        <v>0</v>
      </c>
      <c r="BU241" s="19">
        <v>0</v>
      </c>
      <c r="BV241" s="19">
        <v>0</v>
      </c>
      <c r="BW241" s="19">
        <v>0</v>
      </c>
      <c r="BX241" s="19">
        <v>0</v>
      </c>
      <c r="BY241" s="19">
        <v>0</v>
      </c>
      <c r="BZ241" s="19">
        <v>150.07</v>
      </c>
      <c r="CA241" s="20"/>
      <c r="CB241" s="20"/>
      <c r="CC241" s="19">
        <v>0</v>
      </c>
      <c r="CE241" s="19">
        <v>3.69</v>
      </c>
      <c r="CF241" s="19">
        <v>3.69</v>
      </c>
      <c r="CG241" s="19">
        <v>3.69</v>
      </c>
      <c r="CH241" s="19">
        <v>398.25</v>
      </c>
      <c r="CI241" s="19">
        <v>156.6</v>
      </c>
      <c r="CJ241" s="19">
        <v>277.43</v>
      </c>
      <c r="CK241" s="19">
        <v>39.61</v>
      </c>
      <c r="CL241" s="19">
        <v>23.41</v>
      </c>
      <c r="CM241" s="19">
        <v>31.51</v>
      </c>
      <c r="CN241" s="19">
        <v>3.75</v>
      </c>
      <c r="CO241" s="19">
        <v>0</v>
      </c>
    </row>
    <row r="242" spans="1:93" s="59" customFormat="1" x14ac:dyDescent="0.25">
      <c r="A242" s="56" t="str">
        <f>"-"</f>
        <v>-</v>
      </c>
      <c r="B242" s="57" t="s">
        <v>106</v>
      </c>
      <c r="C242" s="46">
        <v>20</v>
      </c>
      <c r="D242" s="39">
        <v>1.2</v>
      </c>
      <c r="E242" s="39">
        <v>0.24</v>
      </c>
      <c r="F242" s="39">
        <v>8.34</v>
      </c>
      <c r="G242" s="46">
        <v>38.196000000000005</v>
      </c>
      <c r="H242" s="39">
        <v>0.04</v>
      </c>
      <c r="I242" s="39">
        <v>0</v>
      </c>
      <c r="J242" s="39">
        <v>0</v>
      </c>
      <c r="K242" s="39">
        <v>0</v>
      </c>
      <c r="L242" s="39">
        <v>0.24</v>
      </c>
      <c r="M242" s="39">
        <v>6.44</v>
      </c>
      <c r="N242" s="39">
        <v>1.66</v>
      </c>
      <c r="O242" s="39">
        <v>0</v>
      </c>
      <c r="P242" s="39">
        <v>0</v>
      </c>
      <c r="Q242" s="39">
        <v>0.2</v>
      </c>
      <c r="R242" s="39">
        <v>0.5</v>
      </c>
      <c r="S242" s="39">
        <v>122</v>
      </c>
      <c r="T242" s="39">
        <v>49</v>
      </c>
      <c r="U242" s="39">
        <v>7</v>
      </c>
      <c r="V242" s="39">
        <v>9.4</v>
      </c>
      <c r="W242" s="39">
        <v>31.6</v>
      </c>
      <c r="X242" s="39">
        <v>0.78</v>
      </c>
      <c r="Y242" s="39">
        <v>0</v>
      </c>
      <c r="Z242" s="39">
        <v>1</v>
      </c>
      <c r="AA242" s="39">
        <v>0.2</v>
      </c>
      <c r="AB242" s="39">
        <v>0.28000000000000003</v>
      </c>
      <c r="AC242" s="39">
        <v>0.04</v>
      </c>
      <c r="AD242" s="39">
        <v>0.02</v>
      </c>
      <c r="AE242" s="39">
        <v>0.14000000000000001</v>
      </c>
      <c r="AF242" s="39">
        <v>0.4</v>
      </c>
      <c r="AG242" s="39">
        <v>0</v>
      </c>
      <c r="AH242" s="59">
        <v>0</v>
      </c>
      <c r="AI242" s="59">
        <v>64.400000000000006</v>
      </c>
      <c r="AJ242" s="59">
        <v>49.6</v>
      </c>
      <c r="AK242" s="59">
        <v>85.4</v>
      </c>
      <c r="AL242" s="59">
        <v>44.6</v>
      </c>
      <c r="AM242" s="59">
        <v>18.600000000000001</v>
      </c>
      <c r="AN242" s="59">
        <v>39.6</v>
      </c>
      <c r="AO242" s="59">
        <v>16</v>
      </c>
      <c r="AP242" s="59">
        <v>74.2</v>
      </c>
      <c r="AQ242" s="59">
        <v>59.4</v>
      </c>
      <c r="AR242" s="59">
        <v>58.2</v>
      </c>
      <c r="AS242" s="59">
        <v>92.8</v>
      </c>
      <c r="AT242" s="59">
        <v>24.8</v>
      </c>
      <c r="AU242" s="59">
        <v>62</v>
      </c>
      <c r="AV242" s="59">
        <v>311.8</v>
      </c>
      <c r="AW242" s="59">
        <v>0</v>
      </c>
      <c r="AX242" s="59">
        <v>105.2</v>
      </c>
      <c r="AY242" s="59">
        <v>58.2</v>
      </c>
      <c r="AZ242" s="59">
        <v>36</v>
      </c>
      <c r="BA242" s="59">
        <v>26</v>
      </c>
      <c r="BB242" s="59">
        <v>0</v>
      </c>
      <c r="BC242" s="59">
        <v>0</v>
      </c>
      <c r="BD242" s="59">
        <v>0</v>
      </c>
      <c r="BE242" s="59">
        <v>0</v>
      </c>
      <c r="BF242" s="59">
        <v>0</v>
      </c>
      <c r="BG242" s="59">
        <v>0</v>
      </c>
      <c r="BH242" s="59">
        <v>0</v>
      </c>
      <c r="BI242" s="59">
        <v>0.03</v>
      </c>
      <c r="BJ242" s="59">
        <v>0</v>
      </c>
      <c r="BK242" s="59">
        <v>0</v>
      </c>
      <c r="BL242" s="59">
        <v>0</v>
      </c>
      <c r="BM242" s="59">
        <v>0</v>
      </c>
      <c r="BN242" s="59">
        <v>0</v>
      </c>
      <c r="BO242" s="59">
        <v>0</v>
      </c>
      <c r="BP242" s="59">
        <v>0</v>
      </c>
      <c r="BQ242" s="59">
        <v>0.02</v>
      </c>
      <c r="BR242" s="59">
        <v>0</v>
      </c>
      <c r="BS242" s="59">
        <v>0</v>
      </c>
      <c r="BT242" s="59">
        <v>0.1</v>
      </c>
      <c r="BU242" s="59">
        <v>0.02</v>
      </c>
      <c r="BV242" s="59">
        <v>0</v>
      </c>
      <c r="BW242" s="59">
        <v>0</v>
      </c>
      <c r="BX242" s="59">
        <v>0</v>
      </c>
      <c r="BY242" s="59">
        <v>0</v>
      </c>
      <c r="BZ242" s="59">
        <v>9.4</v>
      </c>
      <c r="CA242" s="60"/>
      <c r="CB242" s="60"/>
      <c r="CC242" s="59">
        <v>0.17</v>
      </c>
      <c r="CE242" s="59">
        <v>3</v>
      </c>
      <c r="CF242" s="59">
        <v>3</v>
      </c>
      <c r="CG242" s="59">
        <v>3</v>
      </c>
      <c r="CH242" s="59">
        <v>570</v>
      </c>
      <c r="CI242" s="59">
        <v>219.6</v>
      </c>
      <c r="CJ242" s="59">
        <v>394.8</v>
      </c>
      <c r="CK242" s="59">
        <v>5.7</v>
      </c>
      <c r="CL242" s="59">
        <v>4.74</v>
      </c>
      <c r="CM242" s="59">
        <v>5.22</v>
      </c>
      <c r="CN242" s="59">
        <v>0</v>
      </c>
      <c r="CO242" s="59">
        <v>0</v>
      </c>
    </row>
    <row r="243" spans="1:93" s="7" customFormat="1" x14ac:dyDescent="0.25">
      <c r="A243" s="14" t="str">
        <f>"8/5"</f>
        <v>8/5</v>
      </c>
      <c r="B243" s="15" t="s">
        <v>132</v>
      </c>
      <c r="C243" s="47">
        <v>110</v>
      </c>
      <c r="D243" s="40">
        <v>18.59</v>
      </c>
      <c r="E243" s="40">
        <v>10.56</v>
      </c>
      <c r="F243" s="40">
        <v>14.77</v>
      </c>
      <c r="G243" s="47">
        <v>230.17994725000003</v>
      </c>
      <c r="H243" s="40">
        <v>5.74</v>
      </c>
      <c r="I243" s="40">
        <v>0.72</v>
      </c>
      <c r="J243" s="40">
        <v>0</v>
      </c>
      <c r="K243" s="40">
        <v>0</v>
      </c>
      <c r="L243" s="40">
        <v>9.8800000000000008</v>
      </c>
      <c r="M243" s="40">
        <v>4.6500000000000004</v>
      </c>
      <c r="N243" s="40">
        <v>0.24</v>
      </c>
      <c r="O243" s="40">
        <v>0</v>
      </c>
      <c r="P243" s="40">
        <v>0</v>
      </c>
      <c r="Q243" s="40">
        <v>1.23</v>
      </c>
      <c r="R243" s="40">
        <v>1.1100000000000001</v>
      </c>
      <c r="S243" s="40">
        <v>43.7</v>
      </c>
      <c r="T243" s="40">
        <v>118.41</v>
      </c>
      <c r="U243" s="40">
        <v>154.77000000000001</v>
      </c>
      <c r="V243" s="40">
        <v>22.76</v>
      </c>
      <c r="W243" s="40">
        <v>202.75</v>
      </c>
      <c r="X243" s="40">
        <v>0.55000000000000004</v>
      </c>
      <c r="Y243" s="40">
        <v>60.61</v>
      </c>
      <c r="Z243" s="40">
        <v>30.49</v>
      </c>
      <c r="AA243" s="40">
        <v>69.45</v>
      </c>
      <c r="AB243" s="40">
        <v>0.83</v>
      </c>
      <c r="AC243" s="40">
        <v>0.04</v>
      </c>
      <c r="AD243" s="40">
        <v>0.25</v>
      </c>
      <c r="AE243" s="40">
        <v>0.45</v>
      </c>
      <c r="AF243" s="40">
        <v>4.33</v>
      </c>
      <c r="AG243" s="40">
        <v>0.26</v>
      </c>
      <c r="AH243" s="7">
        <v>0</v>
      </c>
      <c r="AI243" s="7">
        <v>892.84</v>
      </c>
      <c r="AJ243" s="7">
        <v>735.23</v>
      </c>
      <c r="AK243" s="7">
        <v>1367.35</v>
      </c>
      <c r="AL243" s="7">
        <v>1059.0999999999999</v>
      </c>
      <c r="AM243" s="7">
        <v>408.19</v>
      </c>
      <c r="AN243" s="7">
        <v>688.8</v>
      </c>
      <c r="AO243" s="7">
        <v>224.58</v>
      </c>
      <c r="AP243" s="7">
        <v>813.3</v>
      </c>
      <c r="AQ243" s="7">
        <v>76.87</v>
      </c>
      <c r="AR243" s="7">
        <v>87.46</v>
      </c>
      <c r="AS243" s="7">
        <v>116.98</v>
      </c>
      <c r="AT243" s="7">
        <v>473.23</v>
      </c>
      <c r="AU243" s="7">
        <v>62.79</v>
      </c>
      <c r="AV243" s="7">
        <v>360.65</v>
      </c>
      <c r="AW243" s="7">
        <v>0.59</v>
      </c>
      <c r="AX243" s="7">
        <v>105.15</v>
      </c>
      <c r="AY243" s="7">
        <v>93.22</v>
      </c>
      <c r="AZ243" s="7">
        <v>894.07</v>
      </c>
      <c r="BA243" s="7">
        <v>98.75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7.0000000000000007E-2</v>
      </c>
      <c r="BJ243" s="7">
        <v>0</v>
      </c>
      <c r="BK243" s="7">
        <v>0.04</v>
      </c>
      <c r="BL243" s="7">
        <v>0</v>
      </c>
      <c r="BM243" s="7">
        <v>0.01</v>
      </c>
      <c r="BN243" s="7">
        <v>0</v>
      </c>
      <c r="BO243" s="7">
        <v>0</v>
      </c>
      <c r="BP243" s="7">
        <v>0</v>
      </c>
      <c r="BQ243" s="7">
        <v>0.25</v>
      </c>
      <c r="BR243" s="7">
        <v>0</v>
      </c>
      <c r="BS243" s="7">
        <v>0</v>
      </c>
      <c r="BT243" s="7">
        <v>0.62</v>
      </c>
      <c r="BU243" s="7">
        <v>0</v>
      </c>
      <c r="BV243" s="7">
        <v>0</v>
      </c>
      <c r="BW243" s="7">
        <v>0</v>
      </c>
      <c r="BX243" s="7">
        <v>0</v>
      </c>
      <c r="BY243" s="7">
        <v>0</v>
      </c>
      <c r="BZ243" s="7">
        <v>81.19</v>
      </c>
      <c r="CA243" s="16"/>
      <c r="CB243" s="16"/>
      <c r="CC243" s="7">
        <v>65.69</v>
      </c>
      <c r="CE243" s="7">
        <v>10.63</v>
      </c>
      <c r="CF243" s="7">
        <v>9.56</v>
      </c>
      <c r="CG243" s="7">
        <v>10.1</v>
      </c>
      <c r="CH243" s="7">
        <v>1004.09</v>
      </c>
      <c r="CI243" s="7">
        <v>721.58</v>
      </c>
      <c r="CJ243" s="7">
        <v>862.84</v>
      </c>
      <c r="CK243" s="7">
        <v>22.06</v>
      </c>
      <c r="CL243" s="7">
        <v>16.190000000000001</v>
      </c>
      <c r="CM243" s="7">
        <v>19.12</v>
      </c>
      <c r="CN243" s="7">
        <v>4.4000000000000004</v>
      </c>
      <c r="CO243" s="7">
        <v>0</v>
      </c>
    </row>
    <row r="244" spans="1:93" s="8" customFormat="1" x14ac:dyDescent="0.25">
      <c r="A244" s="21"/>
      <c r="B244" s="22" t="s">
        <v>115</v>
      </c>
      <c r="C244" s="48">
        <f>SUM(C241:C243)</f>
        <v>280</v>
      </c>
      <c r="D244" s="41">
        <f t="shared" ref="D244:AG244" si="45">SUM(D241:D243)</f>
        <v>19.940000000000001</v>
      </c>
      <c r="E244" s="41">
        <f t="shared" si="45"/>
        <v>10.84</v>
      </c>
      <c r="F244" s="41">
        <f t="shared" si="45"/>
        <v>26.89</v>
      </c>
      <c r="G244" s="48">
        <f t="shared" si="45"/>
        <v>283.50685225000001</v>
      </c>
      <c r="H244" s="41">
        <f t="shared" si="45"/>
        <v>5.78</v>
      </c>
      <c r="I244" s="41">
        <f t="shared" si="45"/>
        <v>0.72</v>
      </c>
      <c r="J244" s="41">
        <f t="shared" si="45"/>
        <v>0</v>
      </c>
      <c r="K244" s="41">
        <f t="shared" si="45"/>
        <v>0</v>
      </c>
      <c r="L244" s="41">
        <f t="shared" si="45"/>
        <v>13.82</v>
      </c>
      <c r="M244" s="41">
        <f t="shared" si="45"/>
        <v>11.09</v>
      </c>
      <c r="N244" s="41">
        <f t="shared" si="45"/>
        <v>1.98</v>
      </c>
      <c r="O244" s="41">
        <f t="shared" si="45"/>
        <v>0</v>
      </c>
      <c r="P244" s="41">
        <f t="shared" si="45"/>
        <v>0</v>
      </c>
      <c r="Q244" s="41">
        <f t="shared" si="45"/>
        <v>1.43</v>
      </c>
      <c r="R244" s="41">
        <f t="shared" si="45"/>
        <v>1.6600000000000001</v>
      </c>
      <c r="S244" s="41">
        <f t="shared" si="45"/>
        <v>165.74</v>
      </c>
      <c r="T244" s="41">
        <f t="shared" si="45"/>
        <v>167.51999999999998</v>
      </c>
      <c r="U244" s="41">
        <f t="shared" si="45"/>
        <v>161.88000000000002</v>
      </c>
      <c r="V244" s="41">
        <f t="shared" si="45"/>
        <v>32.160000000000004</v>
      </c>
      <c r="W244" s="41">
        <f t="shared" si="45"/>
        <v>234.35</v>
      </c>
      <c r="X244" s="41">
        <f t="shared" si="45"/>
        <v>1.34</v>
      </c>
      <c r="Y244" s="41">
        <f t="shared" si="45"/>
        <v>60.61</v>
      </c>
      <c r="Z244" s="41">
        <f t="shared" si="45"/>
        <v>31.49</v>
      </c>
      <c r="AA244" s="41">
        <f t="shared" si="45"/>
        <v>69.650000000000006</v>
      </c>
      <c r="AB244" s="41">
        <f t="shared" si="45"/>
        <v>1.1099999999999999</v>
      </c>
      <c r="AC244" s="41">
        <f t="shared" si="45"/>
        <v>0.08</v>
      </c>
      <c r="AD244" s="41">
        <f t="shared" si="45"/>
        <v>0.27</v>
      </c>
      <c r="AE244" s="41">
        <f t="shared" si="45"/>
        <v>0.59000000000000008</v>
      </c>
      <c r="AF244" s="41">
        <f t="shared" si="45"/>
        <v>4.7300000000000004</v>
      </c>
      <c r="AG244" s="41">
        <f t="shared" si="45"/>
        <v>0.26</v>
      </c>
      <c r="AH244" s="8">
        <v>0</v>
      </c>
      <c r="AI244" s="8">
        <v>892.84</v>
      </c>
      <c r="AJ244" s="8">
        <v>735.23</v>
      </c>
      <c r="AK244" s="8">
        <v>1367.35</v>
      </c>
      <c r="AL244" s="8">
        <v>1059.0999999999999</v>
      </c>
      <c r="AM244" s="8">
        <v>408.19</v>
      </c>
      <c r="AN244" s="8">
        <v>688.8</v>
      </c>
      <c r="AO244" s="8">
        <v>224.58</v>
      </c>
      <c r="AP244" s="8">
        <v>813.3</v>
      </c>
      <c r="AQ244" s="8">
        <v>76.87</v>
      </c>
      <c r="AR244" s="8">
        <v>87.46</v>
      </c>
      <c r="AS244" s="8">
        <v>116.98</v>
      </c>
      <c r="AT244" s="8">
        <v>473.23</v>
      </c>
      <c r="AU244" s="8">
        <v>62.79</v>
      </c>
      <c r="AV244" s="8">
        <v>360.65</v>
      </c>
      <c r="AW244" s="8">
        <v>0.59</v>
      </c>
      <c r="AX244" s="8">
        <v>105.15</v>
      </c>
      <c r="AY244" s="8">
        <v>93.22</v>
      </c>
      <c r="AZ244" s="8">
        <v>894.07</v>
      </c>
      <c r="BA244" s="8">
        <v>98.75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7.0000000000000007E-2</v>
      </c>
      <c r="BJ244" s="8">
        <v>0</v>
      </c>
      <c r="BK244" s="8">
        <v>0.04</v>
      </c>
      <c r="BL244" s="8">
        <v>0</v>
      </c>
      <c r="BM244" s="8">
        <v>0.01</v>
      </c>
      <c r="BN244" s="8">
        <v>0</v>
      </c>
      <c r="BO244" s="8">
        <v>0</v>
      </c>
      <c r="BP244" s="8">
        <v>0</v>
      </c>
      <c r="BQ244" s="8">
        <v>0.25</v>
      </c>
      <c r="BR244" s="8">
        <v>0</v>
      </c>
      <c r="BS244" s="8">
        <v>0</v>
      </c>
      <c r="BT244" s="8">
        <v>0.62</v>
      </c>
      <c r="BU244" s="8">
        <v>0</v>
      </c>
      <c r="BV244" s="8">
        <v>0</v>
      </c>
      <c r="BW244" s="8">
        <v>0</v>
      </c>
      <c r="BX244" s="8">
        <v>0</v>
      </c>
      <c r="BY244" s="8">
        <v>0</v>
      </c>
      <c r="BZ244" s="8">
        <v>231.26</v>
      </c>
      <c r="CA244" s="6"/>
      <c r="CB244" s="6" t="e">
        <f>$G$244/#REF!*100</f>
        <v>#REF!</v>
      </c>
      <c r="CC244" s="8">
        <v>65.69</v>
      </c>
      <c r="CE244" s="8">
        <v>14.32</v>
      </c>
      <c r="CF244" s="8">
        <v>13.25</v>
      </c>
      <c r="CG244" s="8">
        <v>13.78</v>
      </c>
      <c r="CH244" s="8">
        <v>1402.34</v>
      </c>
      <c r="CI244" s="8">
        <v>878.18</v>
      </c>
      <c r="CJ244" s="8">
        <v>1140.26</v>
      </c>
      <c r="CK244" s="8">
        <v>61.67</v>
      </c>
      <c r="CL244" s="8">
        <v>39.590000000000003</v>
      </c>
      <c r="CM244" s="8">
        <v>50.63</v>
      </c>
      <c r="CN244" s="8">
        <v>8.15</v>
      </c>
      <c r="CO244" s="8">
        <v>0</v>
      </c>
    </row>
    <row r="245" spans="1:93" s="8" customFormat="1" x14ac:dyDescent="0.25">
      <c r="A245" s="21"/>
      <c r="B245" s="22" t="s">
        <v>116</v>
      </c>
      <c r="C245" s="48">
        <f t="shared" ref="C245:AG245" si="46">C227+C230+C239+C244</f>
        <v>1250</v>
      </c>
      <c r="D245" s="41">
        <f t="shared" si="46"/>
        <v>44.379999999999995</v>
      </c>
      <c r="E245" s="41">
        <f t="shared" si="46"/>
        <v>36.200000000000003</v>
      </c>
      <c r="F245" s="41">
        <f t="shared" si="46"/>
        <v>159.14999999999998</v>
      </c>
      <c r="G245" s="48">
        <f t="shared" si="46"/>
        <v>1123.4190053500001</v>
      </c>
      <c r="H245" s="41">
        <f t="shared" si="46"/>
        <v>18.849999999999998</v>
      </c>
      <c r="I245" s="41">
        <f t="shared" si="46"/>
        <v>43.04</v>
      </c>
      <c r="J245" s="41">
        <f t="shared" si="46"/>
        <v>0</v>
      </c>
      <c r="K245" s="41">
        <f t="shared" si="46"/>
        <v>0</v>
      </c>
      <c r="L245" s="41">
        <f t="shared" si="46"/>
        <v>53.7</v>
      </c>
      <c r="M245" s="41">
        <f t="shared" si="46"/>
        <v>93.34</v>
      </c>
      <c r="N245" s="41">
        <f t="shared" si="46"/>
        <v>12.08</v>
      </c>
      <c r="O245" s="41">
        <f t="shared" si="46"/>
        <v>0</v>
      </c>
      <c r="P245" s="41">
        <f t="shared" si="46"/>
        <v>0</v>
      </c>
      <c r="Q245" s="41">
        <f t="shared" si="46"/>
        <v>3.0199999999999996</v>
      </c>
      <c r="R245" s="41">
        <f t="shared" si="46"/>
        <v>9.11</v>
      </c>
      <c r="S245" s="41">
        <f t="shared" si="46"/>
        <v>1199.7099999999998</v>
      </c>
      <c r="T245" s="41">
        <f t="shared" si="46"/>
        <v>1433.44</v>
      </c>
      <c r="U245" s="41">
        <f t="shared" si="46"/>
        <v>356.66</v>
      </c>
      <c r="V245" s="41">
        <f t="shared" si="46"/>
        <v>136.84</v>
      </c>
      <c r="W245" s="41">
        <f t="shared" si="46"/>
        <v>592.9799999999999</v>
      </c>
      <c r="X245" s="41">
        <f t="shared" si="46"/>
        <v>8.32</v>
      </c>
      <c r="Y245" s="41">
        <f t="shared" si="46"/>
        <v>109.71000000000001</v>
      </c>
      <c r="Z245" s="41">
        <f t="shared" si="46"/>
        <v>1161.3</v>
      </c>
      <c r="AA245" s="41">
        <f t="shared" si="46"/>
        <v>410.94000000000005</v>
      </c>
      <c r="AB245" s="41">
        <f t="shared" si="46"/>
        <v>7.1099999999999994</v>
      </c>
      <c r="AC245" s="41">
        <f t="shared" si="46"/>
        <v>277.14999999999992</v>
      </c>
      <c r="AD245" s="41">
        <f t="shared" si="46"/>
        <v>0.63</v>
      </c>
      <c r="AE245" s="41">
        <f t="shared" si="46"/>
        <v>4.8100000000000005</v>
      </c>
      <c r="AF245" s="41">
        <f t="shared" si="46"/>
        <v>14.260000000000002</v>
      </c>
      <c r="AG245" s="41">
        <f t="shared" si="46"/>
        <v>16.22</v>
      </c>
      <c r="AH245" s="8">
        <v>0</v>
      </c>
      <c r="AI245" s="8">
        <v>1878.71</v>
      </c>
      <c r="AJ245" s="8">
        <v>1605.45</v>
      </c>
      <c r="AK245" s="8">
        <v>3160.34</v>
      </c>
      <c r="AL245" s="8">
        <v>2235.16</v>
      </c>
      <c r="AM245" s="8">
        <v>832.22</v>
      </c>
      <c r="AN245" s="8">
        <v>1462.78</v>
      </c>
      <c r="AO245" s="8">
        <v>500.23</v>
      </c>
      <c r="AP245" s="8">
        <v>1810.02</v>
      </c>
      <c r="AQ245" s="8">
        <v>1238.4100000000001</v>
      </c>
      <c r="AR245" s="8">
        <v>1169.5999999999999</v>
      </c>
      <c r="AS245" s="8">
        <v>1525.11</v>
      </c>
      <c r="AT245" s="8">
        <v>983.04</v>
      </c>
      <c r="AU245" s="8">
        <v>1016.27</v>
      </c>
      <c r="AV245" s="8">
        <v>4986.83</v>
      </c>
      <c r="AW245" s="8">
        <v>82.37</v>
      </c>
      <c r="AX245" s="8">
        <v>1561.35</v>
      </c>
      <c r="AY245" s="8">
        <v>1099.03</v>
      </c>
      <c r="AZ245" s="8">
        <v>1552.44</v>
      </c>
      <c r="BA245" s="8">
        <v>451.42</v>
      </c>
      <c r="BB245" s="8">
        <v>0.28000000000000003</v>
      </c>
      <c r="BC245" s="8">
        <v>0.13</v>
      </c>
      <c r="BD245" s="8">
        <v>7.0000000000000007E-2</v>
      </c>
      <c r="BE245" s="8">
        <v>0.16</v>
      </c>
      <c r="BF245" s="8">
        <v>0.18</v>
      </c>
      <c r="BG245" s="8">
        <v>0.82</v>
      </c>
      <c r="BH245" s="8">
        <v>0</v>
      </c>
      <c r="BI245" s="8">
        <v>3.03</v>
      </c>
      <c r="BJ245" s="8">
        <v>0</v>
      </c>
      <c r="BK245" s="8">
        <v>1.08</v>
      </c>
      <c r="BL245" s="8">
        <v>0.03</v>
      </c>
      <c r="BM245" s="8">
        <v>0.06</v>
      </c>
      <c r="BN245" s="8">
        <v>0</v>
      </c>
      <c r="BO245" s="8">
        <v>0.16</v>
      </c>
      <c r="BP245" s="8">
        <v>0.25</v>
      </c>
      <c r="BQ245" s="8">
        <v>4.13</v>
      </c>
      <c r="BR245" s="8">
        <v>0</v>
      </c>
      <c r="BS245" s="8">
        <v>0</v>
      </c>
      <c r="BT245" s="8">
        <v>6.33</v>
      </c>
      <c r="BU245" s="8">
        <v>0.05</v>
      </c>
      <c r="BV245" s="8">
        <v>0</v>
      </c>
      <c r="BW245" s="8">
        <v>0</v>
      </c>
      <c r="BX245" s="8">
        <v>0</v>
      </c>
      <c r="BY245" s="8">
        <v>0</v>
      </c>
      <c r="BZ245" s="8">
        <v>1242.08</v>
      </c>
      <c r="CA245" s="6"/>
      <c r="CB245" s="6"/>
      <c r="CC245" s="8">
        <v>416.13</v>
      </c>
      <c r="CE245" s="8">
        <v>158.27000000000001</v>
      </c>
      <c r="CF245" s="8">
        <v>92.91</v>
      </c>
      <c r="CG245" s="8">
        <v>125.59</v>
      </c>
      <c r="CH245" s="8">
        <v>9807.35</v>
      </c>
      <c r="CI245" s="8">
        <v>5114.8599999999997</v>
      </c>
      <c r="CJ245" s="8">
        <v>7461.1</v>
      </c>
      <c r="CK245" s="8">
        <v>258.79000000000002</v>
      </c>
      <c r="CL245" s="8">
        <v>154.93</v>
      </c>
      <c r="CM245" s="8">
        <v>206.86</v>
      </c>
      <c r="CN245" s="8">
        <v>23.3</v>
      </c>
      <c r="CO245" s="8">
        <v>2.04</v>
      </c>
    </row>
    <row r="247" spans="1:93" x14ac:dyDescent="0.25">
      <c r="B247" s="22" t="s">
        <v>163</v>
      </c>
    </row>
    <row r="248" spans="1:93" x14ac:dyDescent="0.25">
      <c r="B248" s="12" t="s">
        <v>96</v>
      </c>
    </row>
    <row r="249" spans="1:93" s="19" customFormat="1" x14ac:dyDescent="0.25">
      <c r="A249" s="17" t="str">
        <f>"-"</f>
        <v>-</v>
      </c>
      <c r="B249" s="18" t="s">
        <v>97</v>
      </c>
      <c r="C249" s="46">
        <v>30</v>
      </c>
      <c r="D249" s="39">
        <v>2.25</v>
      </c>
      <c r="E249" s="39">
        <v>1.5</v>
      </c>
      <c r="F249" s="39">
        <v>11.19</v>
      </c>
      <c r="G249" s="46">
        <v>66.335999999999999</v>
      </c>
      <c r="H249" s="39">
        <v>0.15</v>
      </c>
      <c r="I249" s="39">
        <v>0</v>
      </c>
      <c r="J249" s="39">
        <v>0</v>
      </c>
      <c r="K249" s="39">
        <v>0</v>
      </c>
      <c r="L249" s="39">
        <v>0.99</v>
      </c>
      <c r="M249" s="39">
        <v>9.24</v>
      </c>
      <c r="N249" s="39">
        <v>0.96</v>
      </c>
      <c r="O249" s="39">
        <v>0</v>
      </c>
      <c r="P249" s="39">
        <v>0</v>
      </c>
      <c r="Q249" s="39">
        <v>0.09</v>
      </c>
      <c r="R249" s="39">
        <v>0.48</v>
      </c>
      <c r="S249" s="39">
        <v>128.69999999999999</v>
      </c>
      <c r="T249" s="39">
        <v>39.299999999999997</v>
      </c>
      <c r="U249" s="39">
        <v>6.6</v>
      </c>
      <c r="V249" s="39">
        <v>9.9</v>
      </c>
      <c r="W249" s="39">
        <v>25.5</v>
      </c>
      <c r="X249" s="39">
        <v>0.6</v>
      </c>
      <c r="Y249" s="39">
        <v>0</v>
      </c>
      <c r="Z249" s="39">
        <v>0</v>
      </c>
      <c r="AA249" s="39">
        <v>0</v>
      </c>
      <c r="AB249" s="39">
        <v>0.51</v>
      </c>
      <c r="AC249" s="39">
        <v>0.05</v>
      </c>
      <c r="AD249" s="39">
        <v>0.02</v>
      </c>
      <c r="AE249" s="39">
        <v>0.48</v>
      </c>
      <c r="AF249" s="39">
        <v>0.9</v>
      </c>
      <c r="AG249" s="39">
        <v>0</v>
      </c>
      <c r="AH249" s="19">
        <v>0</v>
      </c>
      <c r="AI249" s="19">
        <v>111.6</v>
      </c>
      <c r="AJ249" s="19">
        <v>115.8</v>
      </c>
      <c r="AK249" s="19">
        <v>177.3</v>
      </c>
      <c r="AL249" s="19">
        <v>59.7</v>
      </c>
      <c r="AM249" s="19">
        <v>35.1</v>
      </c>
      <c r="AN249" s="19">
        <v>70.2</v>
      </c>
      <c r="AO249" s="19">
        <v>26.4</v>
      </c>
      <c r="AP249" s="19">
        <v>126</v>
      </c>
      <c r="AQ249" s="19">
        <v>78.3</v>
      </c>
      <c r="AR249" s="19">
        <v>108.9</v>
      </c>
      <c r="AS249" s="19">
        <v>90.3</v>
      </c>
      <c r="AT249" s="19">
        <v>48.3</v>
      </c>
      <c r="AU249" s="19">
        <v>84</v>
      </c>
      <c r="AV249" s="19">
        <v>697.5</v>
      </c>
      <c r="AW249" s="19">
        <v>0</v>
      </c>
      <c r="AX249" s="19">
        <v>227.1</v>
      </c>
      <c r="AY249" s="19">
        <v>99.3</v>
      </c>
      <c r="AZ249" s="19">
        <v>66.599999999999994</v>
      </c>
      <c r="BA249" s="19">
        <v>51.9</v>
      </c>
      <c r="BB249" s="19">
        <v>0</v>
      </c>
      <c r="BC249" s="19">
        <v>0</v>
      </c>
      <c r="BD249" s="19">
        <v>0</v>
      </c>
      <c r="BE249" s="19">
        <v>0</v>
      </c>
      <c r="BF249" s="19">
        <v>0</v>
      </c>
      <c r="BG249" s="19">
        <v>0.01</v>
      </c>
      <c r="BH249" s="19">
        <v>0</v>
      </c>
      <c r="BI249" s="19">
        <v>0.1</v>
      </c>
      <c r="BJ249" s="19">
        <v>0</v>
      </c>
      <c r="BK249" s="19">
        <v>0.05</v>
      </c>
      <c r="BL249" s="19">
        <v>0</v>
      </c>
      <c r="BM249" s="19">
        <v>0</v>
      </c>
      <c r="BN249" s="19">
        <v>0</v>
      </c>
      <c r="BO249" s="19">
        <v>0</v>
      </c>
      <c r="BP249" s="19">
        <v>0</v>
      </c>
      <c r="BQ249" s="19">
        <v>0.35</v>
      </c>
      <c r="BR249" s="19">
        <v>0</v>
      </c>
      <c r="BS249" s="19">
        <v>0</v>
      </c>
      <c r="BT249" s="19">
        <v>0.26</v>
      </c>
      <c r="BU249" s="19">
        <v>0.01</v>
      </c>
      <c r="BV249" s="19">
        <v>0</v>
      </c>
      <c r="BW249" s="19">
        <v>0</v>
      </c>
      <c r="BX249" s="19">
        <v>0</v>
      </c>
      <c r="BY249" s="19">
        <v>0</v>
      </c>
      <c r="BZ249" s="19">
        <v>10.23</v>
      </c>
      <c r="CA249" s="20"/>
      <c r="CB249" s="20"/>
      <c r="CC249" s="19">
        <v>0</v>
      </c>
      <c r="CE249" s="19">
        <v>0</v>
      </c>
      <c r="CF249" s="19">
        <v>0</v>
      </c>
      <c r="CG249" s="19">
        <v>0</v>
      </c>
      <c r="CH249" s="19">
        <v>570</v>
      </c>
      <c r="CI249" s="19">
        <v>219.6</v>
      </c>
      <c r="CJ249" s="19">
        <v>394.8</v>
      </c>
      <c r="CK249" s="19">
        <v>4.5599999999999996</v>
      </c>
      <c r="CL249" s="19">
        <v>4.5599999999999996</v>
      </c>
      <c r="CM249" s="19">
        <v>4.5599999999999996</v>
      </c>
      <c r="CN249" s="19">
        <v>0</v>
      </c>
      <c r="CO249" s="19">
        <v>0</v>
      </c>
    </row>
    <row r="250" spans="1:93" s="19" customFormat="1" x14ac:dyDescent="0.25">
      <c r="A250" s="17" t="str">
        <f>"4/13"</f>
        <v>4/13</v>
      </c>
      <c r="B250" s="18" t="s">
        <v>98</v>
      </c>
      <c r="C250" s="46">
        <v>10</v>
      </c>
      <c r="D250" s="39">
        <v>1.5</v>
      </c>
      <c r="E250" s="39">
        <v>2.66</v>
      </c>
      <c r="F250" s="39">
        <v>0</v>
      </c>
      <c r="G250" s="46">
        <v>30.540000000000003</v>
      </c>
      <c r="H250" s="39">
        <v>1.53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0.2</v>
      </c>
      <c r="R250" s="39">
        <v>0.43</v>
      </c>
      <c r="S250" s="39">
        <v>110</v>
      </c>
      <c r="T250" s="39">
        <v>10</v>
      </c>
      <c r="U250" s="39">
        <v>100</v>
      </c>
      <c r="V250" s="39">
        <v>5.5</v>
      </c>
      <c r="W250" s="39">
        <v>60</v>
      </c>
      <c r="X250" s="39">
        <v>7.0000000000000007E-2</v>
      </c>
      <c r="Y250" s="39">
        <v>21</v>
      </c>
      <c r="Z250" s="39">
        <v>17</v>
      </c>
      <c r="AA250" s="39">
        <v>23.8</v>
      </c>
      <c r="AB250" s="39">
        <v>0.04</v>
      </c>
      <c r="AC250" s="39">
        <v>0</v>
      </c>
      <c r="AD250" s="39">
        <v>0.04</v>
      </c>
      <c r="AE250" s="39">
        <v>0.02</v>
      </c>
      <c r="AF250" s="39">
        <v>0.68</v>
      </c>
      <c r="AG250" s="39">
        <v>7.0000000000000007E-2</v>
      </c>
      <c r="AH250" s="19">
        <v>0</v>
      </c>
      <c r="AI250" s="19">
        <v>157</v>
      </c>
      <c r="AJ250" s="19">
        <v>117</v>
      </c>
      <c r="AK250" s="19">
        <v>230</v>
      </c>
      <c r="AL250" s="19">
        <v>158</v>
      </c>
      <c r="AM250" s="19">
        <v>56</v>
      </c>
      <c r="AN250" s="19">
        <v>95</v>
      </c>
      <c r="AO250" s="19">
        <v>70</v>
      </c>
      <c r="AP250" s="19">
        <v>134</v>
      </c>
      <c r="AQ250" s="19">
        <v>76</v>
      </c>
      <c r="AR250" s="19">
        <v>87</v>
      </c>
      <c r="AS250" s="19">
        <v>156</v>
      </c>
      <c r="AT250" s="19">
        <v>70</v>
      </c>
      <c r="AU250" s="19">
        <v>51</v>
      </c>
      <c r="AV250" s="19">
        <v>517</v>
      </c>
      <c r="AW250" s="19">
        <v>0</v>
      </c>
      <c r="AX250" s="19">
        <v>273</v>
      </c>
      <c r="AY250" s="19">
        <v>129</v>
      </c>
      <c r="AZ250" s="19">
        <v>139</v>
      </c>
      <c r="BA250" s="19">
        <v>21.5</v>
      </c>
      <c r="BB250" s="19">
        <v>0</v>
      </c>
      <c r="BC250" s="19">
        <v>0.01</v>
      </c>
      <c r="BD250" s="19">
        <v>0.04</v>
      </c>
      <c r="BE250" s="19">
        <v>0.11</v>
      </c>
      <c r="BF250" s="19">
        <v>0.13</v>
      </c>
      <c r="BG250" s="19">
        <v>0.33</v>
      </c>
      <c r="BH250" s="19">
        <v>0.04</v>
      </c>
      <c r="BI250" s="19">
        <v>0.7</v>
      </c>
      <c r="BJ250" s="19">
        <v>0.01</v>
      </c>
      <c r="BK250" s="19">
        <v>0.16</v>
      </c>
      <c r="BL250" s="19">
        <v>0.01</v>
      </c>
      <c r="BM250" s="19">
        <v>0</v>
      </c>
      <c r="BN250" s="19">
        <v>0</v>
      </c>
      <c r="BO250" s="19">
        <v>0.05</v>
      </c>
      <c r="BP250" s="19">
        <v>7.0000000000000007E-2</v>
      </c>
      <c r="BQ250" s="19">
        <v>0.52</v>
      </c>
      <c r="BR250" s="19">
        <v>0</v>
      </c>
      <c r="BS250" s="19">
        <v>0</v>
      </c>
      <c r="BT250" s="19">
        <v>7.0000000000000007E-2</v>
      </c>
      <c r="BU250" s="19">
        <v>0</v>
      </c>
      <c r="BV250" s="19">
        <v>0</v>
      </c>
      <c r="BW250" s="19">
        <v>0</v>
      </c>
      <c r="BX250" s="19">
        <v>0</v>
      </c>
      <c r="BY250" s="19">
        <v>0</v>
      </c>
      <c r="BZ250" s="19">
        <v>4.08</v>
      </c>
      <c r="CA250" s="20"/>
      <c r="CB250" s="20"/>
      <c r="CC250" s="19">
        <v>23.83</v>
      </c>
      <c r="CE250" s="19">
        <v>0</v>
      </c>
      <c r="CF250" s="19">
        <v>0</v>
      </c>
      <c r="CG250" s="19">
        <v>0</v>
      </c>
      <c r="CH250" s="19">
        <v>500</v>
      </c>
      <c r="CI250" s="19">
        <v>370</v>
      </c>
      <c r="CJ250" s="19">
        <v>435</v>
      </c>
      <c r="CK250" s="19">
        <v>1.53</v>
      </c>
      <c r="CL250" s="19">
        <v>0.97</v>
      </c>
      <c r="CM250" s="19">
        <v>1.25</v>
      </c>
      <c r="CN250" s="19">
        <v>0</v>
      </c>
      <c r="CO250" s="19">
        <v>0</v>
      </c>
    </row>
    <row r="251" spans="1:93" s="19" customFormat="1" x14ac:dyDescent="0.25">
      <c r="A251" s="17" t="str">
        <f>"29/10"</f>
        <v>29/10</v>
      </c>
      <c r="B251" s="18" t="s">
        <v>118</v>
      </c>
      <c r="C251" s="46">
        <v>150</v>
      </c>
      <c r="D251" s="39">
        <v>0.18</v>
      </c>
      <c r="E251" s="39">
        <v>0.04</v>
      </c>
      <c r="F251" s="39">
        <v>7.44</v>
      </c>
      <c r="G251" s="46">
        <v>29.693707317073152</v>
      </c>
      <c r="H251" s="39">
        <v>0</v>
      </c>
      <c r="I251" s="39">
        <v>0</v>
      </c>
      <c r="J251" s="39">
        <v>0</v>
      </c>
      <c r="K251" s="39">
        <v>0</v>
      </c>
      <c r="L251" s="39">
        <v>7.29</v>
      </c>
      <c r="M251" s="39">
        <v>0</v>
      </c>
      <c r="N251" s="39">
        <v>0.15</v>
      </c>
      <c r="O251" s="39">
        <v>0</v>
      </c>
      <c r="P251" s="39">
        <v>0</v>
      </c>
      <c r="Q251" s="39">
        <v>0.21</v>
      </c>
      <c r="R251" s="39">
        <v>7.0000000000000007E-2</v>
      </c>
      <c r="S251" s="39">
        <v>0.47</v>
      </c>
      <c r="T251" s="39">
        <v>6.12</v>
      </c>
      <c r="U251" s="39">
        <v>1.63</v>
      </c>
      <c r="V251" s="39">
        <v>0.42</v>
      </c>
      <c r="W251" s="39">
        <v>0.75</v>
      </c>
      <c r="X251" s="39">
        <v>0.04</v>
      </c>
      <c r="Y251" s="39">
        <v>0</v>
      </c>
      <c r="Z251" s="39">
        <v>0.33</v>
      </c>
      <c r="AA251" s="39">
        <v>7.0000000000000007E-2</v>
      </c>
      <c r="AB251" s="39">
        <v>0.01</v>
      </c>
      <c r="AC251" s="39">
        <v>0</v>
      </c>
      <c r="AD251" s="39">
        <v>0</v>
      </c>
      <c r="AE251" s="39">
        <v>0</v>
      </c>
      <c r="AF251" s="39">
        <v>0.01</v>
      </c>
      <c r="AG251" s="39">
        <v>0.59</v>
      </c>
      <c r="AH251" s="19">
        <v>0</v>
      </c>
      <c r="AI251" s="19">
        <v>0.5</v>
      </c>
      <c r="AJ251" s="19">
        <v>0.56999999999999995</v>
      </c>
      <c r="AK251" s="19">
        <v>0.47</v>
      </c>
      <c r="AL251" s="19">
        <v>0.86</v>
      </c>
      <c r="AM251" s="19">
        <v>0.22</v>
      </c>
      <c r="AN251" s="19">
        <v>0.9</v>
      </c>
      <c r="AO251" s="19">
        <v>0</v>
      </c>
      <c r="AP251" s="19">
        <v>1.1499999999999999</v>
      </c>
      <c r="AQ251" s="19">
        <v>0</v>
      </c>
      <c r="AR251" s="19">
        <v>0</v>
      </c>
      <c r="AS251" s="19">
        <v>0</v>
      </c>
      <c r="AT251" s="19">
        <v>0.65</v>
      </c>
      <c r="AU251" s="19">
        <v>0</v>
      </c>
      <c r="AV251" s="19">
        <v>0</v>
      </c>
      <c r="AW251" s="19">
        <v>0</v>
      </c>
      <c r="AX251" s="19">
        <v>0</v>
      </c>
      <c r="AY251" s="19">
        <v>0</v>
      </c>
      <c r="AZ251" s="19">
        <v>0</v>
      </c>
      <c r="BA251" s="19">
        <v>0</v>
      </c>
      <c r="BB251" s="19">
        <v>0</v>
      </c>
      <c r="BC251" s="19">
        <v>0</v>
      </c>
      <c r="BD251" s="19">
        <v>0</v>
      </c>
      <c r="BE251" s="19">
        <v>0</v>
      </c>
      <c r="BF251" s="19">
        <v>0</v>
      </c>
      <c r="BG251" s="19">
        <v>0</v>
      </c>
      <c r="BH251" s="19">
        <v>0</v>
      </c>
      <c r="BI251" s="19">
        <v>0</v>
      </c>
      <c r="BJ251" s="19">
        <v>0</v>
      </c>
      <c r="BK251" s="19">
        <v>0</v>
      </c>
      <c r="BL251" s="19">
        <v>0</v>
      </c>
      <c r="BM251" s="19">
        <v>0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  <c r="BS251" s="19">
        <v>0</v>
      </c>
      <c r="BT251" s="19">
        <v>0</v>
      </c>
      <c r="BU251" s="19">
        <v>0</v>
      </c>
      <c r="BV251" s="19">
        <v>0</v>
      </c>
      <c r="BW251" s="19">
        <v>0</v>
      </c>
      <c r="BX251" s="19">
        <v>0</v>
      </c>
      <c r="BY251" s="19">
        <v>0</v>
      </c>
      <c r="BZ251" s="19">
        <v>149.62</v>
      </c>
      <c r="CA251" s="20"/>
      <c r="CB251" s="20"/>
      <c r="CC251" s="19">
        <v>0.05</v>
      </c>
      <c r="CE251" s="19">
        <v>3.85</v>
      </c>
      <c r="CF251" s="19">
        <v>3.72</v>
      </c>
      <c r="CG251" s="19">
        <v>3.79</v>
      </c>
      <c r="CH251" s="19">
        <v>434.63</v>
      </c>
      <c r="CI251" s="19">
        <v>165.16</v>
      </c>
      <c r="CJ251" s="19">
        <v>299.89999999999998</v>
      </c>
      <c r="CK251" s="19">
        <v>39.92</v>
      </c>
      <c r="CL251" s="19">
        <v>23.87</v>
      </c>
      <c r="CM251" s="19">
        <v>31.9</v>
      </c>
      <c r="CN251" s="19">
        <v>7.32</v>
      </c>
      <c r="CO251" s="19">
        <v>0</v>
      </c>
    </row>
    <row r="252" spans="1:93" s="7" customFormat="1" ht="31.5" x14ac:dyDescent="0.25">
      <c r="A252" s="14" t="str">
        <f>"6/4"</f>
        <v>6/4</v>
      </c>
      <c r="B252" s="15" t="s">
        <v>147</v>
      </c>
      <c r="C252" s="47">
        <v>150</v>
      </c>
      <c r="D252" s="40">
        <v>5.78</v>
      </c>
      <c r="E252" s="40">
        <v>6.32</v>
      </c>
      <c r="F252" s="40">
        <v>25.7</v>
      </c>
      <c r="G252" s="47">
        <v>179.98056599999998</v>
      </c>
      <c r="H252" s="40">
        <v>3.46</v>
      </c>
      <c r="I252" s="40">
        <v>0.08</v>
      </c>
      <c r="J252" s="40">
        <v>0</v>
      </c>
      <c r="K252" s="40">
        <v>0</v>
      </c>
      <c r="L252" s="40">
        <v>6.86</v>
      </c>
      <c r="M252" s="40">
        <v>17.13</v>
      </c>
      <c r="N252" s="40">
        <v>1.71</v>
      </c>
      <c r="O252" s="40">
        <v>0</v>
      </c>
      <c r="P252" s="40">
        <v>0</v>
      </c>
      <c r="Q252" s="40">
        <v>0.08</v>
      </c>
      <c r="R252" s="40">
        <v>1.46</v>
      </c>
      <c r="S252" s="40">
        <v>187.36</v>
      </c>
      <c r="T252" s="40">
        <v>207.65</v>
      </c>
      <c r="U252" s="40">
        <v>104.73</v>
      </c>
      <c r="V252" s="40">
        <v>46.82</v>
      </c>
      <c r="W252" s="40">
        <v>155.59</v>
      </c>
      <c r="X252" s="40">
        <v>1.1499999999999999</v>
      </c>
      <c r="Y252" s="40">
        <v>30</v>
      </c>
      <c r="Z252" s="40">
        <v>16.88</v>
      </c>
      <c r="AA252" s="40">
        <v>33.380000000000003</v>
      </c>
      <c r="AB252" s="40">
        <v>0.52</v>
      </c>
      <c r="AC252" s="40">
        <v>0.14000000000000001</v>
      </c>
      <c r="AD252" s="40">
        <v>0.13</v>
      </c>
      <c r="AE252" s="40">
        <v>0.32</v>
      </c>
      <c r="AF252" s="40">
        <v>1.99</v>
      </c>
      <c r="AG252" s="40">
        <v>0.39</v>
      </c>
      <c r="AH252" s="7">
        <v>0</v>
      </c>
      <c r="AI252" s="7">
        <v>166.18</v>
      </c>
      <c r="AJ252" s="7">
        <v>118.52</v>
      </c>
      <c r="AK252" s="7">
        <v>189.48</v>
      </c>
      <c r="AL252" s="7">
        <v>125.13</v>
      </c>
      <c r="AM252" s="7">
        <v>36.49</v>
      </c>
      <c r="AN252" s="7">
        <v>113.45</v>
      </c>
      <c r="AO252" s="7">
        <v>58.91</v>
      </c>
      <c r="AP252" s="7">
        <v>159.41999999999999</v>
      </c>
      <c r="AQ252" s="7">
        <v>144.21</v>
      </c>
      <c r="AR252" s="7">
        <v>217.34</v>
      </c>
      <c r="AS252" s="7">
        <v>271.39999999999998</v>
      </c>
      <c r="AT252" s="7">
        <v>73.02</v>
      </c>
      <c r="AU252" s="7">
        <v>300.47000000000003</v>
      </c>
      <c r="AV252" s="7">
        <v>577.92999999999995</v>
      </c>
      <c r="AW252" s="7">
        <v>0</v>
      </c>
      <c r="AX252" s="7">
        <v>190.22</v>
      </c>
      <c r="AY252" s="7">
        <v>153.1</v>
      </c>
      <c r="AZ252" s="7">
        <v>131.79</v>
      </c>
      <c r="BA252" s="7">
        <v>83.28</v>
      </c>
      <c r="BB252" s="7">
        <v>0.1</v>
      </c>
      <c r="BC252" s="7">
        <v>0.05</v>
      </c>
      <c r="BD252" s="7">
        <v>0.02</v>
      </c>
      <c r="BE252" s="7">
        <v>0.06</v>
      </c>
      <c r="BF252" s="7">
        <v>0.06</v>
      </c>
      <c r="BG252" s="7">
        <v>0.3</v>
      </c>
      <c r="BH252" s="7">
        <v>0</v>
      </c>
      <c r="BI252" s="7">
        <v>1.2</v>
      </c>
      <c r="BJ252" s="7">
        <v>0</v>
      </c>
      <c r="BK252" s="7">
        <v>0.27</v>
      </c>
      <c r="BL252" s="7">
        <v>0</v>
      </c>
      <c r="BM252" s="7">
        <v>0</v>
      </c>
      <c r="BN252" s="7">
        <v>0</v>
      </c>
      <c r="BO252" s="7">
        <v>0.06</v>
      </c>
      <c r="BP252" s="7">
        <v>0.09</v>
      </c>
      <c r="BQ252" s="7">
        <v>1.29</v>
      </c>
      <c r="BR252" s="7">
        <v>0</v>
      </c>
      <c r="BS252" s="7">
        <v>0</v>
      </c>
      <c r="BT252" s="7">
        <v>0.7</v>
      </c>
      <c r="BU252" s="7">
        <v>0.02</v>
      </c>
      <c r="BV252" s="7">
        <v>0</v>
      </c>
      <c r="BW252" s="7">
        <v>0</v>
      </c>
      <c r="BX252" s="7">
        <v>0</v>
      </c>
      <c r="BY252" s="7">
        <v>0</v>
      </c>
      <c r="BZ252" s="7">
        <v>122.29</v>
      </c>
      <c r="CA252" s="16"/>
      <c r="CB252" s="16"/>
      <c r="CC252" s="7">
        <v>32.81</v>
      </c>
      <c r="CE252" s="7">
        <v>26.58</v>
      </c>
      <c r="CF252" s="7">
        <v>10.71</v>
      </c>
      <c r="CG252" s="7">
        <v>18.649999999999999</v>
      </c>
      <c r="CH252" s="7">
        <v>1650.5</v>
      </c>
      <c r="CI252" s="7">
        <v>749.64</v>
      </c>
      <c r="CJ252" s="7">
        <v>1200.07</v>
      </c>
      <c r="CK252" s="7">
        <v>26.74</v>
      </c>
      <c r="CL252" s="7">
        <v>13.25</v>
      </c>
      <c r="CM252" s="7">
        <v>19.989999999999998</v>
      </c>
      <c r="CN252" s="7">
        <v>3</v>
      </c>
      <c r="CO252" s="7">
        <v>0.38</v>
      </c>
    </row>
    <row r="253" spans="1:93" s="8" customFormat="1" x14ac:dyDescent="0.25">
      <c r="A253" s="21"/>
      <c r="B253" s="22" t="s">
        <v>101</v>
      </c>
      <c r="C253" s="48">
        <f>SUM(C249:C252)</f>
        <v>340</v>
      </c>
      <c r="D253" s="41">
        <f t="shared" ref="D253:AG253" si="47">SUM(D249:D252)</f>
        <v>9.7100000000000009</v>
      </c>
      <c r="E253" s="41">
        <f t="shared" si="47"/>
        <v>10.52</v>
      </c>
      <c r="F253" s="41">
        <f t="shared" si="47"/>
        <v>44.33</v>
      </c>
      <c r="G253" s="48">
        <f t="shared" si="47"/>
        <v>306.55027331707311</v>
      </c>
      <c r="H253" s="41">
        <f t="shared" si="47"/>
        <v>5.14</v>
      </c>
      <c r="I253" s="41">
        <f t="shared" si="47"/>
        <v>0.08</v>
      </c>
      <c r="J253" s="41">
        <f t="shared" si="47"/>
        <v>0</v>
      </c>
      <c r="K253" s="41">
        <f t="shared" si="47"/>
        <v>0</v>
      </c>
      <c r="L253" s="41">
        <f t="shared" si="47"/>
        <v>15.14</v>
      </c>
      <c r="M253" s="41">
        <f t="shared" si="47"/>
        <v>26.369999999999997</v>
      </c>
      <c r="N253" s="41">
        <f t="shared" si="47"/>
        <v>2.82</v>
      </c>
      <c r="O253" s="41">
        <f t="shared" si="47"/>
        <v>0</v>
      </c>
      <c r="P253" s="41">
        <f t="shared" si="47"/>
        <v>0</v>
      </c>
      <c r="Q253" s="41">
        <f t="shared" si="47"/>
        <v>0.57999999999999996</v>
      </c>
      <c r="R253" s="41">
        <f t="shared" si="47"/>
        <v>2.44</v>
      </c>
      <c r="S253" s="41">
        <f t="shared" si="47"/>
        <v>426.53</v>
      </c>
      <c r="T253" s="41">
        <f t="shared" si="47"/>
        <v>263.07</v>
      </c>
      <c r="U253" s="41">
        <f t="shared" si="47"/>
        <v>212.95999999999998</v>
      </c>
      <c r="V253" s="41">
        <f t="shared" si="47"/>
        <v>62.64</v>
      </c>
      <c r="W253" s="41">
        <f t="shared" si="47"/>
        <v>241.84</v>
      </c>
      <c r="X253" s="41">
        <f t="shared" si="47"/>
        <v>1.8599999999999999</v>
      </c>
      <c r="Y253" s="41">
        <f t="shared" si="47"/>
        <v>51</v>
      </c>
      <c r="Z253" s="41">
        <f t="shared" si="47"/>
        <v>34.209999999999994</v>
      </c>
      <c r="AA253" s="41">
        <f t="shared" si="47"/>
        <v>57.25</v>
      </c>
      <c r="AB253" s="41">
        <f t="shared" si="47"/>
        <v>1.08</v>
      </c>
      <c r="AC253" s="41">
        <f t="shared" si="47"/>
        <v>0.19</v>
      </c>
      <c r="AD253" s="41">
        <f t="shared" si="47"/>
        <v>0.19</v>
      </c>
      <c r="AE253" s="41">
        <f t="shared" si="47"/>
        <v>0.82000000000000006</v>
      </c>
      <c r="AF253" s="41">
        <f t="shared" si="47"/>
        <v>3.58</v>
      </c>
      <c r="AG253" s="41">
        <f t="shared" si="47"/>
        <v>1.0499999999999998</v>
      </c>
      <c r="AH253" s="8">
        <v>0</v>
      </c>
      <c r="AI253" s="8">
        <v>435.29</v>
      </c>
      <c r="AJ253" s="8">
        <v>351.89</v>
      </c>
      <c r="AK253" s="8">
        <v>597.25</v>
      </c>
      <c r="AL253" s="8">
        <v>343.69</v>
      </c>
      <c r="AM253" s="8">
        <v>127.81</v>
      </c>
      <c r="AN253" s="8">
        <v>279.54000000000002</v>
      </c>
      <c r="AO253" s="8">
        <v>155.31</v>
      </c>
      <c r="AP253" s="8">
        <v>420.57</v>
      </c>
      <c r="AQ253" s="8">
        <v>298.51</v>
      </c>
      <c r="AR253" s="8">
        <v>413.24</v>
      </c>
      <c r="AS253" s="8">
        <v>517.70000000000005</v>
      </c>
      <c r="AT253" s="8">
        <v>191.97</v>
      </c>
      <c r="AU253" s="8">
        <v>435.47</v>
      </c>
      <c r="AV253" s="8">
        <v>1792.43</v>
      </c>
      <c r="AW253" s="8">
        <v>0</v>
      </c>
      <c r="AX253" s="8">
        <v>690.32</v>
      </c>
      <c r="AY253" s="8">
        <v>381.4</v>
      </c>
      <c r="AZ253" s="8">
        <v>337.39</v>
      </c>
      <c r="BA253" s="8">
        <v>156.68</v>
      </c>
      <c r="BB253" s="8">
        <v>0.1</v>
      </c>
      <c r="BC253" s="8">
        <v>0.06</v>
      </c>
      <c r="BD253" s="8">
        <v>0.06</v>
      </c>
      <c r="BE253" s="8">
        <v>0.16</v>
      </c>
      <c r="BF253" s="8">
        <v>0.19</v>
      </c>
      <c r="BG253" s="8">
        <v>0.64</v>
      </c>
      <c r="BH253" s="8">
        <v>0.04</v>
      </c>
      <c r="BI253" s="8">
        <v>1.99</v>
      </c>
      <c r="BJ253" s="8">
        <v>0.01</v>
      </c>
      <c r="BK253" s="8">
        <v>0.47</v>
      </c>
      <c r="BL253" s="8">
        <v>0.01</v>
      </c>
      <c r="BM253" s="8">
        <v>0</v>
      </c>
      <c r="BN253" s="8">
        <v>0</v>
      </c>
      <c r="BO253" s="8">
        <v>0.11</v>
      </c>
      <c r="BP253" s="8">
        <v>0.16</v>
      </c>
      <c r="BQ253" s="8">
        <v>2.16</v>
      </c>
      <c r="BR253" s="8">
        <v>0</v>
      </c>
      <c r="BS253" s="8">
        <v>0</v>
      </c>
      <c r="BT253" s="8">
        <v>1.04</v>
      </c>
      <c r="BU253" s="8">
        <v>0.02</v>
      </c>
      <c r="BV253" s="8">
        <v>0</v>
      </c>
      <c r="BW253" s="8">
        <v>0</v>
      </c>
      <c r="BX253" s="8">
        <v>0</v>
      </c>
      <c r="BY253" s="8">
        <v>0</v>
      </c>
      <c r="BZ253" s="8">
        <v>286.22000000000003</v>
      </c>
      <c r="CA253" s="6"/>
      <c r="CB253" s="6" t="e">
        <f>$G$253/#REF!*100</f>
        <v>#REF!</v>
      </c>
      <c r="CC253" s="8">
        <v>56.7</v>
      </c>
      <c r="CE253" s="8">
        <v>30.43</v>
      </c>
      <c r="CF253" s="8">
        <v>14.44</v>
      </c>
      <c r="CG253" s="8">
        <v>22.43</v>
      </c>
      <c r="CH253" s="8">
        <v>3155.13</v>
      </c>
      <c r="CI253" s="8">
        <v>1504.4</v>
      </c>
      <c r="CJ253" s="8">
        <v>2329.77</v>
      </c>
      <c r="CK253" s="8">
        <v>72.75</v>
      </c>
      <c r="CL253" s="8">
        <v>42.65</v>
      </c>
      <c r="CM253" s="8">
        <v>57.7</v>
      </c>
      <c r="CN253" s="8">
        <v>10.32</v>
      </c>
      <c r="CO253" s="8">
        <v>0.38</v>
      </c>
    </row>
    <row r="254" spans="1:93" x14ac:dyDescent="0.25">
      <c r="B254" s="12" t="s">
        <v>102</v>
      </c>
    </row>
    <row r="255" spans="1:93" s="19" customFormat="1" x14ac:dyDescent="0.25">
      <c r="A255" s="17" t="str">
        <f>"1"</f>
        <v>1</v>
      </c>
      <c r="B255" s="18" t="s">
        <v>148</v>
      </c>
      <c r="C255" s="46">
        <v>100</v>
      </c>
      <c r="D255" s="39">
        <v>0.47</v>
      </c>
      <c r="E255" s="39">
        <v>0.12</v>
      </c>
      <c r="F255" s="39">
        <v>7.07</v>
      </c>
      <c r="G255" s="46">
        <v>31.918800000000001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7.07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0</v>
      </c>
      <c r="AG255" s="39">
        <v>0</v>
      </c>
      <c r="AH255" s="19">
        <v>0</v>
      </c>
      <c r="AI255" s="19">
        <v>0</v>
      </c>
      <c r="AJ255" s="19">
        <v>0</v>
      </c>
      <c r="AK255" s="19">
        <v>0</v>
      </c>
      <c r="AL255" s="19">
        <v>0</v>
      </c>
      <c r="AM255" s="19">
        <v>0</v>
      </c>
      <c r="AN255" s="19">
        <v>0</v>
      </c>
      <c r="AO255" s="19">
        <v>0</v>
      </c>
      <c r="AP255" s="19">
        <v>0</v>
      </c>
      <c r="AQ255" s="19">
        <v>0</v>
      </c>
      <c r="AR255" s="19">
        <v>0</v>
      </c>
      <c r="AS255" s="19">
        <v>0</v>
      </c>
      <c r="AT255" s="19">
        <v>0</v>
      </c>
      <c r="AU255" s="19">
        <v>0</v>
      </c>
      <c r="AV255" s="19">
        <v>0</v>
      </c>
      <c r="AW255" s="19">
        <v>0</v>
      </c>
      <c r="AX255" s="19">
        <v>0</v>
      </c>
      <c r="AY255" s="19">
        <v>0</v>
      </c>
      <c r="AZ255" s="19">
        <v>0</v>
      </c>
      <c r="BA255" s="19">
        <v>0</v>
      </c>
      <c r="BB255" s="19">
        <v>0</v>
      </c>
      <c r="BC255" s="19">
        <v>0</v>
      </c>
      <c r="BD255" s="19">
        <v>0</v>
      </c>
      <c r="BE255" s="19">
        <v>0</v>
      </c>
      <c r="BF255" s="19">
        <v>0</v>
      </c>
      <c r="BG255" s="19">
        <v>0</v>
      </c>
      <c r="BH255" s="19">
        <v>0</v>
      </c>
      <c r="BI255" s="19">
        <v>0</v>
      </c>
      <c r="BJ255" s="19">
        <v>0</v>
      </c>
      <c r="BK255" s="19">
        <v>0</v>
      </c>
      <c r="BL255" s="19">
        <v>0</v>
      </c>
      <c r="BM255" s="19">
        <v>0</v>
      </c>
      <c r="BN255" s="19">
        <v>0</v>
      </c>
      <c r="BO255" s="19">
        <v>0</v>
      </c>
      <c r="BP255" s="19">
        <v>0</v>
      </c>
      <c r="BQ255" s="19">
        <v>0</v>
      </c>
      <c r="BR255" s="19">
        <v>0</v>
      </c>
      <c r="BS255" s="19">
        <v>0</v>
      </c>
      <c r="BT255" s="19">
        <v>0</v>
      </c>
      <c r="BU255" s="19">
        <v>0</v>
      </c>
      <c r="BV255" s="19">
        <v>0</v>
      </c>
      <c r="BW255" s="19">
        <v>0</v>
      </c>
      <c r="BX255" s="19">
        <v>0</v>
      </c>
      <c r="BY255" s="19">
        <v>0</v>
      </c>
      <c r="BZ255" s="19">
        <v>95.11</v>
      </c>
      <c r="CA255" s="20"/>
      <c r="CB255" s="20"/>
      <c r="CC255" s="19">
        <v>0</v>
      </c>
      <c r="CE255" s="19">
        <v>0</v>
      </c>
      <c r="CF255" s="19">
        <v>0</v>
      </c>
      <c r="CG255" s="19">
        <v>0</v>
      </c>
      <c r="CH255" s="19">
        <v>0</v>
      </c>
      <c r="CI255" s="19">
        <v>0</v>
      </c>
      <c r="CJ255" s="19">
        <v>0</v>
      </c>
      <c r="CK255" s="19">
        <v>0</v>
      </c>
      <c r="CL255" s="19">
        <v>0</v>
      </c>
      <c r="CM255" s="19">
        <v>0</v>
      </c>
      <c r="CN255" s="19">
        <v>0</v>
      </c>
      <c r="CO255" s="19">
        <v>0</v>
      </c>
    </row>
    <row r="256" spans="1:93" s="7" customFormat="1" x14ac:dyDescent="0.25">
      <c r="A256" s="14" t="str">
        <f>"-"</f>
        <v>-</v>
      </c>
      <c r="B256" s="15" t="s">
        <v>121</v>
      </c>
      <c r="C256" s="47">
        <v>20</v>
      </c>
      <c r="D256" s="40">
        <v>0.42</v>
      </c>
      <c r="E256" s="40">
        <v>2.62</v>
      </c>
      <c r="F256" s="40">
        <v>11.46</v>
      </c>
      <c r="G256" s="47">
        <v>70.08</v>
      </c>
      <c r="H256" s="40">
        <v>0.42</v>
      </c>
      <c r="I256" s="40">
        <v>0</v>
      </c>
      <c r="J256" s="40">
        <v>0</v>
      </c>
      <c r="K256" s="40">
        <v>0</v>
      </c>
      <c r="L256" s="40">
        <v>5</v>
      </c>
      <c r="M256" s="40">
        <v>6</v>
      </c>
      <c r="N256" s="40">
        <v>0.46</v>
      </c>
      <c r="O256" s="40">
        <v>0</v>
      </c>
      <c r="P256" s="40">
        <v>0</v>
      </c>
      <c r="Q256" s="40">
        <v>0.1</v>
      </c>
      <c r="R256" s="40">
        <v>0.2</v>
      </c>
      <c r="S256" s="40">
        <v>66</v>
      </c>
      <c r="T256" s="40">
        <v>22</v>
      </c>
      <c r="U256" s="40">
        <v>5.8</v>
      </c>
      <c r="V256" s="40">
        <v>4</v>
      </c>
      <c r="W256" s="40">
        <v>18</v>
      </c>
      <c r="X256" s="40">
        <v>0.42</v>
      </c>
      <c r="Y256" s="40">
        <v>2</v>
      </c>
      <c r="Z256" s="40">
        <v>1.6</v>
      </c>
      <c r="AA256" s="40">
        <v>2.2000000000000002</v>
      </c>
      <c r="AB256" s="40">
        <v>0.7</v>
      </c>
      <c r="AC256" s="40">
        <v>0.02</v>
      </c>
      <c r="AD256" s="40">
        <v>0.01</v>
      </c>
      <c r="AE256" s="40">
        <v>0.14000000000000001</v>
      </c>
      <c r="AF256" s="40">
        <v>0.38</v>
      </c>
      <c r="AG256" s="40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7">
        <v>0</v>
      </c>
      <c r="AO256" s="7">
        <v>0</v>
      </c>
      <c r="AP256" s="7">
        <v>0</v>
      </c>
      <c r="AQ256" s="7">
        <v>0</v>
      </c>
      <c r="AR256" s="7">
        <v>0</v>
      </c>
      <c r="AS256" s="7">
        <v>0</v>
      </c>
      <c r="AT256" s="7">
        <v>0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7">
        <v>0</v>
      </c>
      <c r="BM256" s="7">
        <v>0</v>
      </c>
      <c r="BN256" s="7">
        <v>0</v>
      </c>
      <c r="BO256" s="7">
        <v>0</v>
      </c>
      <c r="BP256" s="7">
        <v>0</v>
      </c>
      <c r="BQ256" s="7">
        <v>0</v>
      </c>
      <c r="BR256" s="7">
        <v>0</v>
      </c>
      <c r="BS256" s="7">
        <v>0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0</v>
      </c>
      <c r="BZ256" s="7">
        <v>0.9</v>
      </c>
      <c r="CA256" s="16"/>
      <c r="CB256" s="16"/>
      <c r="CC256" s="7">
        <v>2.27</v>
      </c>
      <c r="CE256" s="7">
        <v>0</v>
      </c>
      <c r="CF256" s="7">
        <v>0</v>
      </c>
      <c r="CG256" s="7">
        <v>0</v>
      </c>
      <c r="CH256" s="7">
        <v>0</v>
      </c>
      <c r="CI256" s="7">
        <v>0</v>
      </c>
      <c r="CJ256" s="7">
        <v>0</v>
      </c>
      <c r="CK256" s="7">
        <v>0</v>
      </c>
      <c r="CL256" s="7">
        <v>0</v>
      </c>
      <c r="CM256" s="7">
        <v>0</v>
      </c>
      <c r="CN256" s="7">
        <v>0</v>
      </c>
      <c r="CO256" s="7">
        <v>0</v>
      </c>
    </row>
    <row r="257" spans="1:93" s="8" customFormat="1" x14ac:dyDescent="0.25">
      <c r="A257" s="21"/>
      <c r="B257" s="22" t="s">
        <v>103</v>
      </c>
      <c r="C257" s="48">
        <f>SUM(C255:C256)</f>
        <v>120</v>
      </c>
      <c r="D257" s="41">
        <f t="shared" ref="D257:AG257" si="48">SUM(D255:D256)</f>
        <v>0.8899999999999999</v>
      </c>
      <c r="E257" s="41">
        <f t="shared" si="48"/>
        <v>2.74</v>
      </c>
      <c r="F257" s="41">
        <f t="shared" si="48"/>
        <v>18.53</v>
      </c>
      <c r="G257" s="48">
        <f t="shared" si="48"/>
        <v>101.9988</v>
      </c>
      <c r="H257" s="41">
        <f t="shared" si="48"/>
        <v>0.42</v>
      </c>
      <c r="I257" s="41">
        <f t="shared" si="48"/>
        <v>0</v>
      </c>
      <c r="J257" s="41">
        <f t="shared" si="48"/>
        <v>0</v>
      </c>
      <c r="K257" s="41">
        <f t="shared" si="48"/>
        <v>0</v>
      </c>
      <c r="L257" s="41">
        <f t="shared" si="48"/>
        <v>5</v>
      </c>
      <c r="M257" s="41">
        <f t="shared" si="48"/>
        <v>13.07</v>
      </c>
      <c r="N257" s="41">
        <f t="shared" si="48"/>
        <v>0.46</v>
      </c>
      <c r="O257" s="41">
        <f t="shared" si="48"/>
        <v>0</v>
      </c>
      <c r="P257" s="41">
        <f t="shared" si="48"/>
        <v>0</v>
      </c>
      <c r="Q257" s="41">
        <f t="shared" si="48"/>
        <v>0.1</v>
      </c>
      <c r="R257" s="41">
        <f t="shared" si="48"/>
        <v>0.2</v>
      </c>
      <c r="S257" s="41">
        <f t="shared" si="48"/>
        <v>66</v>
      </c>
      <c r="T257" s="41">
        <f t="shared" si="48"/>
        <v>22</v>
      </c>
      <c r="U257" s="41">
        <f t="shared" si="48"/>
        <v>5.8</v>
      </c>
      <c r="V257" s="41">
        <f t="shared" si="48"/>
        <v>4</v>
      </c>
      <c r="W257" s="41">
        <f t="shared" si="48"/>
        <v>18</v>
      </c>
      <c r="X257" s="41">
        <f t="shared" si="48"/>
        <v>0.42</v>
      </c>
      <c r="Y257" s="41">
        <f t="shared" si="48"/>
        <v>2</v>
      </c>
      <c r="Z257" s="41">
        <f t="shared" si="48"/>
        <v>1.6</v>
      </c>
      <c r="AA257" s="41">
        <f t="shared" si="48"/>
        <v>2.2000000000000002</v>
      </c>
      <c r="AB257" s="41">
        <f t="shared" si="48"/>
        <v>0.7</v>
      </c>
      <c r="AC257" s="41">
        <f t="shared" si="48"/>
        <v>0.02</v>
      </c>
      <c r="AD257" s="41">
        <f t="shared" si="48"/>
        <v>0.01</v>
      </c>
      <c r="AE257" s="41">
        <f t="shared" si="48"/>
        <v>0.14000000000000001</v>
      </c>
      <c r="AF257" s="41">
        <f t="shared" si="48"/>
        <v>0.38</v>
      </c>
      <c r="AG257" s="41">
        <f t="shared" si="48"/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8">
        <v>0</v>
      </c>
      <c r="AV257" s="8">
        <v>0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0</v>
      </c>
      <c r="BX257" s="8">
        <v>0</v>
      </c>
      <c r="BY257" s="8">
        <v>0</v>
      </c>
      <c r="BZ257" s="8">
        <v>96.01</v>
      </c>
      <c r="CA257" s="6"/>
      <c r="CB257" s="6" t="e">
        <f>$G$257/#REF!*100</f>
        <v>#REF!</v>
      </c>
      <c r="CC257" s="8">
        <v>2.27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</row>
    <row r="258" spans="1:93" x14ac:dyDescent="0.25">
      <c r="B258" s="12" t="s">
        <v>104</v>
      </c>
    </row>
    <row r="259" spans="1:93" s="19" customFormat="1" x14ac:dyDescent="0.25">
      <c r="A259" s="17" t="str">
        <f>"-"</f>
        <v>-</v>
      </c>
      <c r="B259" s="18" t="s">
        <v>105</v>
      </c>
      <c r="C259" s="46">
        <v>20</v>
      </c>
      <c r="D259" s="39">
        <v>1.22</v>
      </c>
      <c r="E259" s="39">
        <v>0.12</v>
      </c>
      <c r="F259" s="39">
        <v>7.38</v>
      </c>
      <c r="G259" s="46">
        <v>36.031199999999998</v>
      </c>
      <c r="H259" s="39">
        <v>0</v>
      </c>
      <c r="I259" s="39">
        <v>0</v>
      </c>
      <c r="J259" s="39">
        <v>0</v>
      </c>
      <c r="K259" s="39">
        <v>0</v>
      </c>
      <c r="L259" s="39">
        <v>0.22</v>
      </c>
      <c r="M259" s="39">
        <v>7.12</v>
      </c>
      <c r="N259" s="39">
        <v>0.04</v>
      </c>
      <c r="O259" s="39">
        <v>0</v>
      </c>
      <c r="P259" s="39">
        <v>0</v>
      </c>
      <c r="Q259" s="39">
        <v>0</v>
      </c>
      <c r="R259" s="39">
        <v>0.36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19">
        <v>0</v>
      </c>
      <c r="AI259" s="19">
        <v>63.86</v>
      </c>
      <c r="AJ259" s="19">
        <v>66.47</v>
      </c>
      <c r="AK259" s="19">
        <v>101.79</v>
      </c>
      <c r="AL259" s="19">
        <v>33.76</v>
      </c>
      <c r="AM259" s="19">
        <v>20.010000000000002</v>
      </c>
      <c r="AN259" s="19">
        <v>40.020000000000003</v>
      </c>
      <c r="AO259" s="19">
        <v>15.14</v>
      </c>
      <c r="AP259" s="19">
        <v>72.38</v>
      </c>
      <c r="AQ259" s="19">
        <v>44.89</v>
      </c>
      <c r="AR259" s="19">
        <v>62.64</v>
      </c>
      <c r="AS259" s="19">
        <v>51.68</v>
      </c>
      <c r="AT259" s="19">
        <v>27.14</v>
      </c>
      <c r="AU259" s="19">
        <v>48.02</v>
      </c>
      <c r="AV259" s="19">
        <v>401.59</v>
      </c>
      <c r="AW259" s="19">
        <v>0</v>
      </c>
      <c r="AX259" s="19">
        <v>130.85</v>
      </c>
      <c r="AY259" s="19">
        <v>56.9</v>
      </c>
      <c r="AZ259" s="19">
        <v>37.76</v>
      </c>
      <c r="BA259" s="19">
        <v>29.93</v>
      </c>
      <c r="BB259" s="19">
        <v>0</v>
      </c>
      <c r="BC259" s="19">
        <v>0</v>
      </c>
      <c r="BD259" s="19">
        <v>0</v>
      </c>
      <c r="BE259" s="19">
        <v>0</v>
      </c>
      <c r="BF259" s="19">
        <v>0</v>
      </c>
      <c r="BG259" s="19">
        <v>0</v>
      </c>
      <c r="BH259" s="19">
        <v>0</v>
      </c>
      <c r="BI259" s="19">
        <v>0.02</v>
      </c>
      <c r="BJ259" s="19">
        <v>0</v>
      </c>
      <c r="BK259" s="19">
        <v>0</v>
      </c>
      <c r="BL259" s="19">
        <v>0</v>
      </c>
      <c r="BM259" s="19">
        <v>0</v>
      </c>
      <c r="BN259" s="19">
        <v>0</v>
      </c>
      <c r="BO259" s="19">
        <v>0</v>
      </c>
      <c r="BP259" s="19">
        <v>0</v>
      </c>
      <c r="BQ259" s="19">
        <v>0.01</v>
      </c>
      <c r="BR259" s="19">
        <v>0</v>
      </c>
      <c r="BS259" s="19">
        <v>0</v>
      </c>
      <c r="BT259" s="19">
        <v>0.06</v>
      </c>
      <c r="BU259" s="19">
        <v>0</v>
      </c>
      <c r="BV259" s="19">
        <v>0</v>
      </c>
      <c r="BW259" s="19">
        <v>0</v>
      </c>
      <c r="BX259" s="19">
        <v>0</v>
      </c>
      <c r="BY259" s="19">
        <v>0</v>
      </c>
      <c r="BZ259" s="19">
        <v>7.82</v>
      </c>
      <c r="CA259" s="20"/>
      <c r="CB259" s="20"/>
      <c r="CC259" s="19">
        <v>0</v>
      </c>
      <c r="CE259" s="19">
        <v>0</v>
      </c>
      <c r="CF259" s="19">
        <v>0</v>
      </c>
      <c r="CG259" s="19">
        <v>0</v>
      </c>
      <c r="CH259" s="19">
        <v>380</v>
      </c>
      <c r="CI259" s="19">
        <v>146.4</v>
      </c>
      <c r="CJ259" s="19">
        <v>263.2</v>
      </c>
      <c r="CK259" s="19">
        <v>3.04</v>
      </c>
      <c r="CL259" s="19">
        <v>3.04</v>
      </c>
      <c r="CM259" s="19">
        <v>3.04</v>
      </c>
      <c r="CN259" s="19">
        <v>0</v>
      </c>
      <c r="CO259" s="19">
        <v>0</v>
      </c>
    </row>
    <row r="260" spans="1:93" s="19" customFormat="1" x14ac:dyDescent="0.25">
      <c r="A260" s="17" t="str">
        <f>"-"</f>
        <v>-</v>
      </c>
      <c r="B260" s="18" t="s">
        <v>106</v>
      </c>
      <c r="C260" s="46">
        <v>20</v>
      </c>
      <c r="D260" s="39">
        <v>1.2</v>
      </c>
      <c r="E260" s="39">
        <v>0.24</v>
      </c>
      <c r="F260" s="39">
        <v>8.34</v>
      </c>
      <c r="G260" s="46">
        <v>38.196000000000005</v>
      </c>
      <c r="H260" s="39">
        <v>0.04</v>
      </c>
      <c r="I260" s="39">
        <v>0</v>
      </c>
      <c r="J260" s="39">
        <v>0</v>
      </c>
      <c r="K260" s="39">
        <v>0</v>
      </c>
      <c r="L260" s="39">
        <v>0.24</v>
      </c>
      <c r="M260" s="39">
        <v>6.44</v>
      </c>
      <c r="N260" s="39">
        <v>1.66</v>
      </c>
      <c r="O260" s="39">
        <v>0</v>
      </c>
      <c r="P260" s="39">
        <v>0</v>
      </c>
      <c r="Q260" s="39">
        <v>0.2</v>
      </c>
      <c r="R260" s="39">
        <v>0.5</v>
      </c>
      <c r="S260" s="39">
        <v>122</v>
      </c>
      <c r="T260" s="39">
        <v>49</v>
      </c>
      <c r="U260" s="39">
        <v>7</v>
      </c>
      <c r="V260" s="39">
        <v>9.4</v>
      </c>
      <c r="W260" s="39">
        <v>31.6</v>
      </c>
      <c r="X260" s="39">
        <v>0.78</v>
      </c>
      <c r="Y260" s="39">
        <v>0</v>
      </c>
      <c r="Z260" s="39">
        <v>1</v>
      </c>
      <c r="AA260" s="39">
        <v>0.2</v>
      </c>
      <c r="AB260" s="39">
        <v>0.28000000000000003</v>
      </c>
      <c r="AC260" s="39">
        <v>0.04</v>
      </c>
      <c r="AD260" s="39">
        <v>0.02</v>
      </c>
      <c r="AE260" s="39">
        <v>0.14000000000000001</v>
      </c>
      <c r="AF260" s="39">
        <v>0.4</v>
      </c>
      <c r="AG260" s="39">
        <v>0</v>
      </c>
      <c r="AH260" s="19">
        <v>0</v>
      </c>
      <c r="AI260" s="19">
        <v>64.400000000000006</v>
      </c>
      <c r="AJ260" s="19">
        <v>49.6</v>
      </c>
      <c r="AK260" s="19">
        <v>85.4</v>
      </c>
      <c r="AL260" s="19">
        <v>44.6</v>
      </c>
      <c r="AM260" s="19">
        <v>18.600000000000001</v>
      </c>
      <c r="AN260" s="19">
        <v>39.6</v>
      </c>
      <c r="AO260" s="19">
        <v>16</v>
      </c>
      <c r="AP260" s="19">
        <v>74.2</v>
      </c>
      <c r="AQ260" s="19">
        <v>59.4</v>
      </c>
      <c r="AR260" s="19">
        <v>58.2</v>
      </c>
      <c r="AS260" s="19">
        <v>92.8</v>
      </c>
      <c r="AT260" s="19">
        <v>24.8</v>
      </c>
      <c r="AU260" s="19">
        <v>62</v>
      </c>
      <c r="AV260" s="19">
        <v>311.8</v>
      </c>
      <c r="AW260" s="19">
        <v>0</v>
      </c>
      <c r="AX260" s="19">
        <v>105.2</v>
      </c>
      <c r="AY260" s="19">
        <v>58.2</v>
      </c>
      <c r="AZ260" s="19">
        <v>36</v>
      </c>
      <c r="BA260" s="19">
        <v>26</v>
      </c>
      <c r="BB260" s="19">
        <v>0</v>
      </c>
      <c r="BC260" s="19">
        <v>0</v>
      </c>
      <c r="BD260" s="19">
        <v>0</v>
      </c>
      <c r="BE260" s="19">
        <v>0</v>
      </c>
      <c r="BF260" s="19">
        <v>0</v>
      </c>
      <c r="BG260" s="19">
        <v>0</v>
      </c>
      <c r="BH260" s="19">
        <v>0</v>
      </c>
      <c r="BI260" s="19">
        <v>0.03</v>
      </c>
      <c r="BJ260" s="19">
        <v>0</v>
      </c>
      <c r="BK260" s="19">
        <v>0</v>
      </c>
      <c r="BL260" s="19">
        <v>0</v>
      </c>
      <c r="BM260" s="19">
        <v>0</v>
      </c>
      <c r="BN260" s="19">
        <v>0</v>
      </c>
      <c r="BO260" s="19">
        <v>0</v>
      </c>
      <c r="BP260" s="19">
        <v>0</v>
      </c>
      <c r="BQ260" s="19">
        <v>0.02</v>
      </c>
      <c r="BR260" s="19">
        <v>0</v>
      </c>
      <c r="BS260" s="19">
        <v>0</v>
      </c>
      <c r="BT260" s="19">
        <v>0.1</v>
      </c>
      <c r="BU260" s="19">
        <v>0.02</v>
      </c>
      <c r="BV260" s="19">
        <v>0</v>
      </c>
      <c r="BW260" s="19">
        <v>0</v>
      </c>
      <c r="BX260" s="19">
        <v>0</v>
      </c>
      <c r="BY260" s="19">
        <v>0</v>
      </c>
      <c r="BZ260" s="19">
        <v>9.4</v>
      </c>
      <c r="CA260" s="20"/>
      <c r="CB260" s="20"/>
      <c r="CC260" s="19">
        <v>0.17</v>
      </c>
      <c r="CE260" s="19">
        <v>4</v>
      </c>
      <c r="CF260" s="19">
        <v>4</v>
      </c>
      <c r="CG260" s="19">
        <v>4</v>
      </c>
      <c r="CH260" s="19">
        <v>760</v>
      </c>
      <c r="CI260" s="19">
        <v>292.8</v>
      </c>
      <c r="CJ260" s="19">
        <v>526.4</v>
      </c>
      <c r="CK260" s="19">
        <v>7.6</v>
      </c>
      <c r="CL260" s="19">
        <v>6.32</v>
      </c>
      <c r="CM260" s="19">
        <v>6.96</v>
      </c>
      <c r="CN260" s="19">
        <v>0</v>
      </c>
      <c r="CO260" s="19">
        <v>0</v>
      </c>
    </row>
    <row r="261" spans="1:93" s="19" customFormat="1" x14ac:dyDescent="0.25">
      <c r="A261" s="17" t="str">
        <f>"3/10"</f>
        <v>3/10</v>
      </c>
      <c r="B261" s="18" t="s">
        <v>122</v>
      </c>
      <c r="C261" s="46">
        <v>150</v>
      </c>
      <c r="D261" s="39">
        <v>0.12</v>
      </c>
      <c r="E261" s="39">
        <v>0.12</v>
      </c>
      <c r="F261" s="39">
        <v>14.39</v>
      </c>
      <c r="G261" s="46">
        <v>56.075610000000005</v>
      </c>
      <c r="H261" s="39">
        <v>0.03</v>
      </c>
      <c r="I261" s="39">
        <v>0</v>
      </c>
      <c r="J261" s="39">
        <v>0</v>
      </c>
      <c r="K261" s="39">
        <v>0</v>
      </c>
      <c r="L261" s="39">
        <v>13.65</v>
      </c>
      <c r="M261" s="39">
        <v>0.23</v>
      </c>
      <c r="N261" s="39">
        <v>0.51</v>
      </c>
      <c r="O261" s="39">
        <v>0</v>
      </c>
      <c r="P261" s="39">
        <v>0</v>
      </c>
      <c r="Q261" s="39">
        <v>0.24</v>
      </c>
      <c r="R261" s="39">
        <v>0.16</v>
      </c>
      <c r="S261" s="39">
        <v>7.83</v>
      </c>
      <c r="T261" s="39">
        <v>82.9</v>
      </c>
      <c r="U261" s="39">
        <v>4.9800000000000004</v>
      </c>
      <c r="V261" s="39">
        <v>2.57</v>
      </c>
      <c r="W261" s="39">
        <v>3.07</v>
      </c>
      <c r="X261" s="39">
        <v>0.67</v>
      </c>
      <c r="Y261" s="39">
        <v>0</v>
      </c>
      <c r="Z261" s="39">
        <v>8.1</v>
      </c>
      <c r="AA261" s="39">
        <v>1.5</v>
      </c>
      <c r="AB261" s="39">
        <v>0.06</v>
      </c>
      <c r="AC261" s="39">
        <v>0.01</v>
      </c>
      <c r="AD261" s="39">
        <v>0.01</v>
      </c>
      <c r="AE261" s="39">
        <v>0.08</v>
      </c>
      <c r="AF261" s="39">
        <v>0.12</v>
      </c>
      <c r="AG261" s="39">
        <v>1.2</v>
      </c>
      <c r="AH261" s="19">
        <v>0</v>
      </c>
      <c r="AI261" s="19">
        <v>3.53</v>
      </c>
      <c r="AJ261" s="19">
        <v>3.82</v>
      </c>
      <c r="AK261" s="19">
        <v>5.59</v>
      </c>
      <c r="AL261" s="19">
        <v>5.29</v>
      </c>
      <c r="AM261" s="19">
        <v>0.88</v>
      </c>
      <c r="AN261" s="19">
        <v>3.23</v>
      </c>
      <c r="AO261" s="19">
        <v>0.88</v>
      </c>
      <c r="AP261" s="19">
        <v>2.65</v>
      </c>
      <c r="AQ261" s="19">
        <v>5</v>
      </c>
      <c r="AR261" s="19">
        <v>2.94</v>
      </c>
      <c r="AS261" s="19">
        <v>22.93</v>
      </c>
      <c r="AT261" s="19">
        <v>2.06</v>
      </c>
      <c r="AU261" s="19">
        <v>4.12</v>
      </c>
      <c r="AV261" s="19">
        <v>12.35</v>
      </c>
      <c r="AW261" s="19">
        <v>0</v>
      </c>
      <c r="AX261" s="19">
        <v>3.82</v>
      </c>
      <c r="AY261" s="19">
        <v>4.7</v>
      </c>
      <c r="AZ261" s="19">
        <v>1.76</v>
      </c>
      <c r="BA261" s="19">
        <v>1.47</v>
      </c>
      <c r="BB261" s="19">
        <v>0</v>
      </c>
      <c r="BC261" s="19">
        <v>0</v>
      </c>
      <c r="BD261" s="19">
        <v>0</v>
      </c>
      <c r="BE261" s="19">
        <v>0</v>
      </c>
      <c r="BF261" s="19">
        <v>0</v>
      </c>
      <c r="BG261" s="19">
        <v>0</v>
      </c>
      <c r="BH261" s="19">
        <v>0</v>
      </c>
      <c r="BI261" s="19">
        <v>0</v>
      </c>
      <c r="BJ261" s="19">
        <v>0</v>
      </c>
      <c r="BK261" s="19">
        <v>0</v>
      </c>
      <c r="BL261" s="19">
        <v>0</v>
      </c>
      <c r="BM261" s="19">
        <v>0</v>
      </c>
      <c r="BN261" s="19">
        <v>0</v>
      </c>
      <c r="BO261" s="19">
        <v>0</v>
      </c>
      <c r="BP261" s="19">
        <v>0</v>
      </c>
      <c r="BQ261" s="19">
        <v>0</v>
      </c>
      <c r="BR261" s="19">
        <v>0</v>
      </c>
      <c r="BS261" s="19">
        <v>0</v>
      </c>
      <c r="BT261" s="19">
        <v>0</v>
      </c>
      <c r="BU261" s="19">
        <v>0</v>
      </c>
      <c r="BV261" s="19">
        <v>0</v>
      </c>
      <c r="BW261" s="19">
        <v>0</v>
      </c>
      <c r="BX261" s="19">
        <v>0</v>
      </c>
      <c r="BY261" s="19">
        <v>0</v>
      </c>
      <c r="BZ261" s="19">
        <v>183.4</v>
      </c>
      <c r="CA261" s="20"/>
      <c r="CB261" s="20"/>
      <c r="CC261" s="19">
        <v>1.35</v>
      </c>
      <c r="CE261" s="19">
        <v>4.5</v>
      </c>
      <c r="CF261" s="19">
        <v>4.5</v>
      </c>
      <c r="CG261" s="19">
        <v>4.5</v>
      </c>
      <c r="CH261" s="19">
        <v>432</v>
      </c>
      <c r="CI261" s="19">
        <v>208.98</v>
      </c>
      <c r="CJ261" s="19">
        <v>320.49</v>
      </c>
      <c r="CK261" s="19">
        <v>41.2</v>
      </c>
      <c r="CL261" s="19">
        <v>24.19</v>
      </c>
      <c r="CM261" s="19">
        <v>32.700000000000003</v>
      </c>
      <c r="CN261" s="19">
        <v>11.25</v>
      </c>
      <c r="CO261" s="19">
        <v>0</v>
      </c>
    </row>
    <row r="262" spans="1:93" s="19" customFormat="1" ht="31.5" x14ac:dyDescent="0.25">
      <c r="A262" s="17" t="str">
        <f>"7/2"</f>
        <v>7/2</v>
      </c>
      <c r="B262" s="18" t="s">
        <v>142</v>
      </c>
      <c r="C262" s="46">
        <v>150</v>
      </c>
      <c r="D262" s="39">
        <v>1.82</v>
      </c>
      <c r="E262" s="39">
        <v>4.8899999999999997</v>
      </c>
      <c r="F262" s="39">
        <v>5.91</v>
      </c>
      <c r="G262" s="46">
        <v>72.744559260000003</v>
      </c>
      <c r="H262" s="39">
        <v>1.33</v>
      </c>
      <c r="I262" s="39">
        <v>0.98</v>
      </c>
      <c r="J262" s="39">
        <v>0</v>
      </c>
      <c r="K262" s="39">
        <v>0</v>
      </c>
      <c r="L262" s="39">
        <v>2.62</v>
      </c>
      <c r="M262" s="39">
        <v>2.1</v>
      </c>
      <c r="N262" s="39">
        <v>1.19</v>
      </c>
      <c r="O262" s="39">
        <v>0</v>
      </c>
      <c r="P262" s="39">
        <v>0</v>
      </c>
      <c r="Q262" s="39">
        <v>0.18</v>
      </c>
      <c r="R262" s="39">
        <v>1.46</v>
      </c>
      <c r="S262" s="39">
        <v>355.82</v>
      </c>
      <c r="T262" s="39">
        <v>195.93</v>
      </c>
      <c r="U262" s="39">
        <v>23.4</v>
      </c>
      <c r="V262" s="39">
        <v>11.56</v>
      </c>
      <c r="W262" s="39">
        <v>24.73</v>
      </c>
      <c r="X262" s="39">
        <v>0.42</v>
      </c>
      <c r="Y262" s="39">
        <v>0</v>
      </c>
      <c r="Z262" s="39">
        <v>728.4</v>
      </c>
      <c r="AA262" s="39">
        <v>151.58000000000001</v>
      </c>
      <c r="AB262" s="39">
        <v>0.75</v>
      </c>
      <c r="AC262" s="39">
        <v>0.04</v>
      </c>
      <c r="AD262" s="39">
        <v>0.05</v>
      </c>
      <c r="AE262" s="39">
        <v>0.44</v>
      </c>
      <c r="AF262" s="39">
        <v>0.72</v>
      </c>
      <c r="AG262" s="39">
        <v>8.33</v>
      </c>
      <c r="AH262" s="19">
        <v>0</v>
      </c>
      <c r="AI262" s="19">
        <v>27</v>
      </c>
      <c r="AJ262" s="19">
        <v>25.73</v>
      </c>
      <c r="AK262" s="19">
        <v>32.71</v>
      </c>
      <c r="AL262" s="19">
        <v>32.64</v>
      </c>
      <c r="AM262" s="19">
        <v>9.8000000000000007</v>
      </c>
      <c r="AN262" s="19">
        <v>23.76</v>
      </c>
      <c r="AO262" s="19">
        <v>6.91</v>
      </c>
      <c r="AP262" s="19">
        <v>27.71</v>
      </c>
      <c r="AQ262" s="19">
        <v>36.590000000000003</v>
      </c>
      <c r="AR262" s="19">
        <v>55.42</v>
      </c>
      <c r="AS262" s="19">
        <v>80.02</v>
      </c>
      <c r="AT262" s="19">
        <v>12.84</v>
      </c>
      <c r="AU262" s="19">
        <v>24.4</v>
      </c>
      <c r="AV262" s="19">
        <v>144.53</v>
      </c>
      <c r="AW262" s="19">
        <v>0</v>
      </c>
      <c r="AX262" s="19">
        <v>27.14</v>
      </c>
      <c r="AY262" s="19">
        <v>26.93</v>
      </c>
      <c r="AZ262" s="19">
        <v>23.13</v>
      </c>
      <c r="BA262" s="19">
        <v>9.73</v>
      </c>
      <c r="BB262" s="19">
        <v>0</v>
      </c>
      <c r="BC262" s="19">
        <v>0</v>
      </c>
      <c r="BD262" s="19">
        <v>0</v>
      </c>
      <c r="BE262" s="19">
        <v>0</v>
      </c>
      <c r="BF262" s="19">
        <v>0</v>
      </c>
      <c r="BG262" s="19">
        <v>0</v>
      </c>
      <c r="BH262" s="19">
        <v>0</v>
      </c>
      <c r="BI262" s="19">
        <v>0.09</v>
      </c>
      <c r="BJ262" s="19">
        <v>0</v>
      </c>
      <c r="BK262" s="19">
        <v>0.06</v>
      </c>
      <c r="BL262" s="19">
        <v>0</v>
      </c>
      <c r="BM262" s="19">
        <v>0.01</v>
      </c>
      <c r="BN262" s="19">
        <v>0</v>
      </c>
      <c r="BO262" s="19">
        <v>0</v>
      </c>
      <c r="BP262" s="19">
        <v>0</v>
      </c>
      <c r="BQ262" s="19">
        <v>0.34</v>
      </c>
      <c r="BR262" s="19">
        <v>0</v>
      </c>
      <c r="BS262" s="19">
        <v>0</v>
      </c>
      <c r="BT262" s="19">
        <v>0.9</v>
      </c>
      <c r="BU262" s="19">
        <v>0</v>
      </c>
      <c r="BV262" s="19">
        <v>0</v>
      </c>
      <c r="BW262" s="19">
        <v>0</v>
      </c>
      <c r="BX262" s="19">
        <v>0</v>
      </c>
      <c r="BY262" s="19">
        <v>0</v>
      </c>
      <c r="BZ262" s="19">
        <v>177.14</v>
      </c>
      <c r="CA262" s="20"/>
      <c r="CB262" s="20"/>
      <c r="CC262" s="19">
        <v>121.4</v>
      </c>
      <c r="CE262" s="19">
        <v>51.31</v>
      </c>
      <c r="CF262" s="19">
        <v>26.95</v>
      </c>
      <c r="CG262" s="19">
        <v>39.130000000000003</v>
      </c>
      <c r="CH262" s="19">
        <v>876.52</v>
      </c>
      <c r="CI262" s="19">
        <v>309.49</v>
      </c>
      <c r="CJ262" s="19">
        <v>593.01</v>
      </c>
      <c r="CK262" s="19">
        <v>42.75</v>
      </c>
      <c r="CL262" s="19">
        <v>26.46</v>
      </c>
      <c r="CM262" s="19">
        <v>34.6</v>
      </c>
      <c r="CN262" s="19">
        <v>0</v>
      </c>
      <c r="CO262" s="19">
        <v>0.9</v>
      </c>
    </row>
    <row r="263" spans="1:93" s="7" customFormat="1" x14ac:dyDescent="0.25">
      <c r="A263" s="14" t="str">
        <f>"4/9"</f>
        <v>4/9</v>
      </c>
      <c r="B263" s="15" t="s">
        <v>110</v>
      </c>
      <c r="C263" s="47">
        <v>150</v>
      </c>
      <c r="D263" s="40">
        <v>13.48</v>
      </c>
      <c r="E263" s="40">
        <v>14.69</v>
      </c>
      <c r="F263" s="40">
        <v>28.18</v>
      </c>
      <c r="G263" s="47">
        <v>298.35538500000001</v>
      </c>
      <c r="H263" s="40">
        <v>3.93</v>
      </c>
      <c r="I263" s="40">
        <v>4.3899999999999997</v>
      </c>
      <c r="J263" s="40">
        <v>0</v>
      </c>
      <c r="K263" s="40">
        <v>0</v>
      </c>
      <c r="L263" s="40">
        <v>1.34</v>
      </c>
      <c r="M263" s="40">
        <v>25.39</v>
      </c>
      <c r="N263" s="40">
        <v>1.44</v>
      </c>
      <c r="O263" s="40">
        <v>0</v>
      </c>
      <c r="P263" s="40">
        <v>0</v>
      </c>
      <c r="Q263" s="40">
        <v>0.04</v>
      </c>
      <c r="R263" s="40">
        <v>1.24</v>
      </c>
      <c r="S263" s="40">
        <v>101.86</v>
      </c>
      <c r="T263" s="40">
        <v>107.07</v>
      </c>
      <c r="U263" s="40">
        <v>15.24</v>
      </c>
      <c r="V263" s="40">
        <v>25.31</v>
      </c>
      <c r="W263" s="40">
        <v>121.02</v>
      </c>
      <c r="X263" s="40">
        <v>1.24</v>
      </c>
      <c r="Y263" s="40">
        <v>23.73</v>
      </c>
      <c r="Z263" s="40">
        <v>996.78</v>
      </c>
      <c r="AA263" s="40">
        <v>213.82</v>
      </c>
      <c r="AB263" s="40">
        <v>3.49</v>
      </c>
      <c r="AC263" s="40">
        <v>0.05</v>
      </c>
      <c r="AD263" s="40">
        <v>7.0000000000000007E-2</v>
      </c>
      <c r="AE263" s="40">
        <v>4.7</v>
      </c>
      <c r="AF263" s="40">
        <v>9.75</v>
      </c>
      <c r="AG263" s="40">
        <v>0.69</v>
      </c>
      <c r="AH263" s="7">
        <v>0</v>
      </c>
      <c r="AI263" s="7">
        <v>669.88</v>
      </c>
      <c r="AJ263" s="7">
        <v>528.83000000000004</v>
      </c>
      <c r="AK263" s="7">
        <v>1059.06</v>
      </c>
      <c r="AL263" s="7">
        <v>1048.98</v>
      </c>
      <c r="AM263" s="7">
        <v>338.19</v>
      </c>
      <c r="AN263" s="7">
        <v>599.27</v>
      </c>
      <c r="AO263" s="7">
        <v>210.7</v>
      </c>
      <c r="AP263" s="7">
        <v>572.17999999999995</v>
      </c>
      <c r="AQ263" s="7">
        <v>829.88</v>
      </c>
      <c r="AR263" s="7">
        <v>910.28</v>
      </c>
      <c r="AS263" s="7">
        <v>1174.3900000000001</v>
      </c>
      <c r="AT263" s="7">
        <v>350.85</v>
      </c>
      <c r="AU263" s="7">
        <v>940.79</v>
      </c>
      <c r="AV263" s="7">
        <v>1968.23</v>
      </c>
      <c r="AW263" s="7">
        <v>92.14</v>
      </c>
      <c r="AX263" s="7">
        <v>640.73</v>
      </c>
      <c r="AY263" s="7">
        <v>629.97</v>
      </c>
      <c r="AZ263" s="7">
        <v>483.3</v>
      </c>
      <c r="BA263" s="7">
        <v>180.49</v>
      </c>
      <c r="BB263" s="7">
        <v>0</v>
      </c>
      <c r="BC263" s="7">
        <v>0</v>
      </c>
      <c r="BD263" s="7">
        <v>0</v>
      </c>
      <c r="BE263" s="7">
        <v>0</v>
      </c>
      <c r="BF263" s="7">
        <v>0</v>
      </c>
      <c r="BG263" s="7">
        <v>0</v>
      </c>
      <c r="BH263" s="7">
        <v>0</v>
      </c>
      <c r="BI263" s="7">
        <v>0.36</v>
      </c>
      <c r="BJ263" s="7">
        <v>0</v>
      </c>
      <c r="BK263" s="7">
        <v>0.22</v>
      </c>
      <c r="BL263" s="7">
        <v>0.02</v>
      </c>
      <c r="BM263" s="7">
        <v>0.04</v>
      </c>
      <c r="BN263" s="7">
        <v>0</v>
      </c>
      <c r="BO263" s="7">
        <v>0</v>
      </c>
      <c r="BP263" s="7">
        <v>0</v>
      </c>
      <c r="BQ263" s="7">
        <v>1.28</v>
      </c>
      <c r="BR263" s="7">
        <v>0</v>
      </c>
      <c r="BS263" s="7">
        <v>0</v>
      </c>
      <c r="BT263" s="7">
        <v>3.04</v>
      </c>
      <c r="BU263" s="7">
        <v>0</v>
      </c>
      <c r="BV263" s="7">
        <v>0</v>
      </c>
      <c r="BW263" s="7">
        <v>0</v>
      </c>
      <c r="BX263" s="7">
        <v>0</v>
      </c>
      <c r="BY263" s="7">
        <v>0</v>
      </c>
      <c r="BZ263" s="7">
        <v>132.38999999999999</v>
      </c>
      <c r="CA263" s="16"/>
      <c r="CB263" s="16"/>
      <c r="CC263" s="7">
        <v>189.86</v>
      </c>
      <c r="CE263" s="7">
        <v>21.96</v>
      </c>
      <c r="CF263" s="7">
        <v>11.1</v>
      </c>
      <c r="CG263" s="7">
        <v>16.53</v>
      </c>
      <c r="CH263" s="7">
        <v>4297.8</v>
      </c>
      <c r="CI263" s="7">
        <v>2473.0300000000002</v>
      </c>
      <c r="CJ263" s="7">
        <v>3385.41</v>
      </c>
      <c r="CK263" s="7">
        <v>22.31</v>
      </c>
      <c r="CL263" s="7">
        <v>14.18</v>
      </c>
      <c r="CM263" s="7">
        <v>18.239999999999998</v>
      </c>
      <c r="CN263" s="7">
        <v>0</v>
      </c>
      <c r="CO263" s="7">
        <v>0.6</v>
      </c>
    </row>
    <row r="264" spans="1:93" s="8" customFormat="1" x14ac:dyDescent="0.25">
      <c r="A264" s="21"/>
      <c r="B264" s="22" t="s">
        <v>111</v>
      </c>
      <c r="C264" s="48">
        <f>SUM(C259:C263)</f>
        <v>490</v>
      </c>
      <c r="D264" s="41">
        <f t="shared" ref="D264:AG264" si="49">SUM(D259:D263)</f>
        <v>17.84</v>
      </c>
      <c r="E264" s="41">
        <f t="shared" si="49"/>
        <v>20.059999999999999</v>
      </c>
      <c r="F264" s="41">
        <f t="shared" si="49"/>
        <v>64.199999999999989</v>
      </c>
      <c r="G264" s="48">
        <f t="shared" si="49"/>
        <v>501.40275426000005</v>
      </c>
      <c r="H264" s="41">
        <f t="shared" si="49"/>
        <v>5.33</v>
      </c>
      <c r="I264" s="41">
        <f t="shared" si="49"/>
        <v>5.3699999999999992</v>
      </c>
      <c r="J264" s="41">
        <f t="shared" si="49"/>
        <v>0</v>
      </c>
      <c r="K264" s="41">
        <f t="shared" si="49"/>
        <v>0</v>
      </c>
      <c r="L264" s="41">
        <f t="shared" si="49"/>
        <v>18.07</v>
      </c>
      <c r="M264" s="41">
        <f t="shared" si="49"/>
        <v>41.28</v>
      </c>
      <c r="N264" s="41">
        <f t="shared" si="49"/>
        <v>4.84</v>
      </c>
      <c r="O264" s="41">
        <f t="shared" si="49"/>
        <v>0</v>
      </c>
      <c r="P264" s="41">
        <f t="shared" si="49"/>
        <v>0</v>
      </c>
      <c r="Q264" s="41">
        <f t="shared" si="49"/>
        <v>0.66</v>
      </c>
      <c r="R264" s="41">
        <f t="shared" si="49"/>
        <v>3.7199999999999998</v>
      </c>
      <c r="S264" s="41">
        <f t="shared" si="49"/>
        <v>587.51</v>
      </c>
      <c r="T264" s="41">
        <f t="shared" si="49"/>
        <v>434.90000000000003</v>
      </c>
      <c r="U264" s="41">
        <f t="shared" si="49"/>
        <v>50.62</v>
      </c>
      <c r="V264" s="41">
        <f t="shared" si="49"/>
        <v>48.84</v>
      </c>
      <c r="W264" s="41">
        <f t="shared" si="49"/>
        <v>180.42000000000002</v>
      </c>
      <c r="X264" s="41">
        <f t="shared" si="49"/>
        <v>3.1100000000000003</v>
      </c>
      <c r="Y264" s="41">
        <f t="shared" si="49"/>
        <v>23.73</v>
      </c>
      <c r="Z264" s="41">
        <f t="shared" si="49"/>
        <v>1734.28</v>
      </c>
      <c r="AA264" s="41">
        <f t="shared" si="49"/>
        <v>367.1</v>
      </c>
      <c r="AB264" s="41">
        <f t="shared" si="49"/>
        <v>4.58</v>
      </c>
      <c r="AC264" s="41">
        <f t="shared" si="49"/>
        <v>0.14000000000000001</v>
      </c>
      <c r="AD264" s="41">
        <f t="shared" si="49"/>
        <v>0.15000000000000002</v>
      </c>
      <c r="AE264" s="41">
        <f t="shared" si="49"/>
        <v>5.36</v>
      </c>
      <c r="AF264" s="41">
        <f t="shared" si="49"/>
        <v>10.99</v>
      </c>
      <c r="AG264" s="41">
        <f t="shared" si="49"/>
        <v>10.219999999999999</v>
      </c>
      <c r="AH264" s="8">
        <v>0</v>
      </c>
      <c r="AI264" s="8">
        <v>828.67</v>
      </c>
      <c r="AJ264" s="8">
        <v>674.45</v>
      </c>
      <c r="AK264" s="8">
        <v>1284.55</v>
      </c>
      <c r="AL264" s="8">
        <v>1165.28</v>
      </c>
      <c r="AM264" s="8">
        <v>387.48</v>
      </c>
      <c r="AN264" s="8">
        <v>705.88</v>
      </c>
      <c r="AO264" s="8">
        <v>249.63</v>
      </c>
      <c r="AP264" s="8">
        <v>749.11</v>
      </c>
      <c r="AQ264" s="8">
        <v>975.77</v>
      </c>
      <c r="AR264" s="8">
        <v>1089.48</v>
      </c>
      <c r="AS264" s="8">
        <v>1421.82</v>
      </c>
      <c r="AT264" s="8">
        <v>417.7</v>
      </c>
      <c r="AU264" s="8">
        <v>1079.33</v>
      </c>
      <c r="AV264" s="8">
        <v>2838.5</v>
      </c>
      <c r="AW264" s="8">
        <v>92.14</v>
      </c>
      <c r="AX264" s="8">
        <v>907.75</v>
      </c>
      <c r="AY264" s="8">
        <v>776.7</v>
      </c>
      <c r="AZ264" s="8">
        <v>581.95000000000005</v>
      </c>
      <c r="BA264" s="8">
        <v>247.61</v>
      </c>
      <c r="BB264" s="8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I264" s="8">
        <v>0.5</v>
      </c>
      <c r="BJ264" s="8">
        <v>0</v>
      </c>
      <c r="BK264" s="8">
        <v>0.28000000000000003</v>
      </c>
      <c r="BL264" s="8">
        <v>0.02</v>
      </c>
      <c r="BM264" s="8">
        <v>0.04</v>
      </c>
      <c r="BN264" s="8">
        <v>0</v>
      </c>
      <c r="BO264" s="8">
        <v>0</v>
      </c>
      <c r="BP264" s="8">
        <v>0</v>
      </c>
      <c r="BQ264" s="8">
        <v>1.65</v>
      </c>
      <c r="BR264" s="8">
        <v>0</v>
      </c>
      <c r="BS264" s="8">
        <v>0</v>
      </c>
      <c r="BT264" s="8">
        <v>4.09</v>
      </c>
      <c r="BU264" s="8">
        <v>0.02</v>
      </c>
      <c r="BV264" s="8">
        <v>0</v>
      </c>
      <c r="BW264" s="8">
        <v>0</v>
      </c>
      <c r="BX264" s="8">
        <v>0</v>
      </c>
      <c r="BY264" s="8">
        <v>0</v>
      </c>
      <c r="BZ264" s="8">
        <v>510.15</v>
      </c>
      <c r="CA264" s="6"/>
      <c r="CB264" s="6" t="e">
        <f>$G$264/#REF!*100</f>
        <v>#REF!</v>
      </c>
      <c r="CC264" s="8">
        <v>312.77999999999997</v>
      </c>
      <c r="CE264" s="8">
        <v>81.760000000000005</v>
      </c>
      <c r="CF264" s="8">
        <v>46.55</v>
      </c>
      <c r="CG264" s="8">
        <v>64.150000000000006</v>
      </c>
      <c r="CH264" s="8">
        <v>6746.32</v>
      </c>
      <c r="CI264" s="8">
        <v>3430.7</v>
      </c>
      <c r="CJ264" s="8">
        <v>5088.51</v>
      </c>
      <c r="CK264" s="8">
        <v>116.9</v>
      </c>
      <c r="CL264" s="8">
        <v>74.19</v>
      </c>
      <c r="CM264" s="8">
        <v>95.54</v>
      </c>
      <c r="CN264" s="8">
        <v>11.25</v>
      </c>
      <c r="CO264" s="8">
        <v>1.5</v>
      </c>
    </row>
    <row r="265" spans="1:93" x14ac:dyDescent="0.25">
      <c r="B265" s="3" t="s">
        <v>112</v>
      </c>
    </row>
    <row r="266" spans="1:93" s="7" customFormat="1" x14ac:dyDescent="0.25">
      <c r="A266" s="14" t="str">
        <f>"7/12"</f>
        <v>7/12</v>
      </c>
      <c r="B266" s="15" t="s">
        <v>154</v>
      </c>
      <c r="C266" s="47">
        <v>70</v>
      </c>
      <c r="D266" s="40">
        <v>5.64</v>
      </c>
      <c r="E266" s="40">
        <v>2.52</v>
      </c>
      <c r="F266" s="40">
        <v>50.59</v>
      </c>
      <c r="G266" s="47">
        <v>243.51469037466666</v>
      </c>
      <c r="H266" s="40">
        <v>0.43</v>
      </c>
      <c r="I266" s="40">
        <v>1.17</v>
      </c>
      <c r="J266" s="40">
        <v>0</v>
      </c>
      <c r="K266" s="40">
        <v>0</v>
      </c>
      <c r="L266" s="40">
        <v>18.7</v>
      </c>
      <c r="M266" s="40">
        <v>30.09</v>
      </c>
      <c r="N266" s="40">
        <v>1.81</v>
      </c>
      <c r="O266" s="40">
        <v>0</v>
      </c>
      <c r="P266" s="40">
        <v>0</v>
      </c>
      <c r="Q266" s="40">
        <v>0.08</v>
      </c>
      <c r="R266" s="40">
        <v>0.94</v>
      </c>
      <c r="S266" s="40">
        <v>216.37</v>
      </c>
      <c r="T266" s="40">
        <v>91.17</v>
      </c>
      <c r="U266" s="40">
        <v>14.71</v>
      </c>
      <c r="V266" s="40">
        <v>9.19</v>
      </c>
      <c r="W266" s="40">
        <v>46.2</v>
      </c>
      <c r="X266" s="40">
        <v>0.92</v>
      </c>
      <c r="Y266" s="40">
        <v>5.04</v>
      </c>
      <c r="Z266" s="40">
        <v>1.55</v>
      </c>
      <c r="AA266" s="40">
        <v>8.73</v>
      </c>
      <c r="AB266" s="40">
        <v>1.56</v>
      </c>
      <c r="AC266" s="40">
        <v>0.06</v>
      </c>
      <c r="AD266" s="40">
        <v>0.03</v>
      </c>
      <c r="AE266" s="40">
        <v>0.52</v>
      </c>
      <c r="AF266" s="40">
        <v>1.72</v>
      </c>
      <c r="AG266" s="40">
        <v>0.06</v>
      </c>
      <c r="AH266" s="7">
        <v>0</v>
      </c>
      <c r="AI266" s="7">
        <v>251.04</v>
      </c>
      <c r="AJ266" s="7">
        <v>223.93</v>
      </c>
      <c r="AK266" s="7">
        <v>417.81</v>
      </c>
      <c r="AL266" s="7">
        <v>158.05000000000001</v>
      </c>
      <c r="AM266" s="7">
        <v>87.91</v>
      </c>
      <c r="AN266" s="7">
        <v>169.21</v>
      </c>
      <c r="AO266" s="7">
        <v>54.18</v>
      </c>
      <c r="AP266" s="7">
        <v>256.45</v>
      </c>
      <c r="AQ266" s="7">
        <v>183.78</v>
      </c>
      <c r="AR266" s="7">
        <v>217.49</v>
      </c>
      <c r="AS266" s="7">
        <v>211.41</v>
      </c>
      <c r="AT266" s="7">
        <v>108.82</v>
      </c>
      <c r="AU266" s="7">
        <v>182.38</v>
      </c>
      <c r="AV266" s="7">
        <v>1495.65</v>
      </c>
      <c r="AW266" s="7">
        <v>3.8</v>
      </c>
      <c r="AX266" s="7">
        <v>464.32</v>
      </c>
      <c r="AY266" s="7">
        <v>265.62</v>
      </c>
      <c r="AZ266" s="7">
        <v>135.66</v>
      </c>
      <c r="BA266" s="7">
        <v>103.32</v>
      </c>
      <c r="BB266" s="7">
        <v>0</v>
      </c>
      <c r="BC266" s="7">
        <v>0</v>
      </c>
      <c r="BD266" s="7">
        <v>0</v>
      </c>
      <c r="BE266" s="7">
        <v>0</v>
      </c>
      <c r="BF266" s="7">
        <v>0</v>
      </c>
      <c r="BG266" s="7">
        <v>0</v>
      </c>
      <c r="BH266" s="7">
        <v>0</v>
      </c>
      <c r="BI266" s="7">
        <v>0.15</v>
      </c>
      <c r="BJ266" s="7">
        <v>0</v>
      </c>
      <c r="BK266" s="7">
        <v>7.0000000000000007E-2</v>
      </c>
      <c r="BL266" s="7">
        <v>0</v>
      </c>
      <c r="BM266" s="7">
        <v>0.01</v>
      </c>
      <c r="BN266" s="7">
        <v>0</v>
      </c>
      <c r="BO266" s="7">
        <v>0</v>
      </c>
      <c r="BP266" s="7">
        <v>0</v>
      </c>
      <c r="BQ266" s="7">
        <v>0.42</v>
      </c>
      <c r="BR266" s="7">
        <v>0</v>
      </c>
      <c r="BS266" s="7">
        <v>0</v>
      </c>
      <c r="BT266" s="7">
        <v>1.3</v>
      </c>
      <c r="BU266" s="7">
        <v>0.01</v>
      </c>
      <c r="BV266" s="7">
        <v>0</v>
      </c>
      <c r="BW266" s="7">
        <v>0</v>
      </c>
      <c r="BX266" s="7">
        <v>0</v>
      </c>
      <c r="BY266" s="7">
        <v>0</v>
      </c>
      <c r="BZ266" s="7">
        <v>33.17</v>
      </c>
      <c r="CA266" s="16"/>
      <c r="CB266" s="16"/>
      <c r="CC266" s="7">
        <v>5.3</v>
      </c>
      <c r="CE266" s="7">
        <v>23.72</v>
      </c>
      <c r="CF266" s="7">
        <v>12.77</v>
      </c>
      <c r="CG266" s="7">
        <v>18.25</v>
      </c>
      <c r="CH266" s="7">
        <v>988.27</v>
      </c>
      <c r="CI266" s="7">
        <v>355.27</v>
      </c>
      <c r="CJ266" s="7">
        <v>671.77</v>
      </c>
      <c r="CK266" s="7">
        <v>6.14</v>
      </c>
      <c r="CL266" s="7">
        <v>3.71</v>
      </c>
      <c r="CM266" s="7">
        <v>5.41</v>
      </c>
      <c r="CN266" s="7">
        <v>1.84</v>
      </c>
      <c r="CO266" s="7">
        <v>0.54</v>
      </c>
    </row>
    <row r="267" spans="1:93" s="19" customFormat="1" x14ac:dyDescent="0.25">
      <c r="A267" s="17" t="str">
        <f>"-"</f>
        <v>-</v>
      </c>
      <c r="B267" s="57" t="s">
        <v>184</v>
      </c>
      <c r="C267" s="46">
        <v>150</v>
      </c>
      <c r="D267" s="39">
        <v>0.75</v>
      </c>
      <c r="E267" s="39">
        <v>0.15</v>
      </c>
      <c r="F267" s="39">
        <v>15.45</v>
      </c>
      <c r="G267" s="46">
        <v>64.859999999999985</v>
      </c>
      <c r="H267" s="39">
        <v>0</v>
      </c>
      <c r="I267" s="39">
        <v>0</v>
      </c>
      <c r="J267" s="39">
        <v>0</v>
      </c>
      <c r="K267" s="39">
        <v>0</v>
      </c>
      <c r="L267" s="39">
        <v>14.85</v>
      </c>
      <c r="M267" s="39">
        <v>0.3</v>
      </c>
      <c r="N267" s="39">
        <v>0.3</v>
      </c>
      <c r="O267" s="39">
        <v>0</v>
      </c>
      <c r="P267" s="39">
        <v>0</v>
      </c>
      <c r="Q267" s="39">
        <v>0.75</v>
      </c>
      <c r="R267" s="39">
        <v>0.45</v>
      </c>
      <c r="S267" s="39">
        <v>9</v>
      </c>
      <c r="T267" s="39">
        <v>180</v>
      </c>
      <c r="U267" s="39">
        <v>10.5</v>
      </c>
      <c r="V267" s="39">
        <v>6</v>
      </c>
      <c r="W267" s="39">
        <v>10.5</v>
      </c>
      <c r="X267" s="39">
        <v>2.1</v>
      </c>
      <c r="Y267" s="39">
        <v>0</v>
      </c>
      <c r="Z267" s="39">
        <v>0</v>
      </c>
      <c r="AA267" s="39">
        <v>0</v>
      </c>
      <c r="AB267" s="39">
        <v>0.15</v>
      </c>
      <c r="AC267" s="39">
        <v>0.02</v>
      </c>
      <c r="AD267" s="39">
        <v>0.02</v>
      </c>
      <c r="AE267" s="39">
        <v>0.15</v>
      </c>
      <c r="AF267" s="39">
        <v>0.3</v>
      </c>
      <c r="AG267" s="39">
        <v>3</v>
      </c>
      <c r="AH267" s="19">
        <v>0.3</v>
      </c>
      <c r="AI267" s="19">
        <v>12</v>
      </c>
      <c r="AJ267" s="19">
        <v>15</v>
      </c>
      <c r="AK267" s="19">
        <v>21</v>
      </c>
      <c r="AL267" s="19">
        <v>21</v>
      </c>
      <c r="AM267" s="19">
        <v>3</v>
      </c>
      <c r="AN267" s="19">
        <v>12</v>
      </c>
      <c r="AO267" s="19">
        <v>3</v>
      </c>
      <c r="AP267" s="19">
        <v>10.5</v>
      </c>
      <c r="AQ267" s="19">
        <v>19.5</v>
      </c>
      <c r="AR267" s="19">
        <v>12</v>
      </c>
      <c r="AS267" s="19">
        <v>87</v>
      </c>
      <c r="AT267" s="19">
        <v>7.5</v>
      </c>
      <c r="AU267" s="19">
        <v>16.5</v>
      </c>
      <c r="AV267" s="19">
        <v>48</v>
      </c>
      <c r="AW267" s="19">
        <v>0</v>
      </c>
      <c r="AX267" s="19">
        <v>15</v>
      </c>
      <c r="AY267" s="19">
        <v>18</v>
      </c>
      <c r="AZ267" s="19">
        <v>7.5</v>
      </c>
      <c r="BA267" s="19">
        <v>6</v>
      </c>
      <c r="BB267" s="19">
        <v>0</v>
      </c>
      <c r="BC267" s="19">
        <v>0</v>
      </c>
      <c r="BD267" s="19">
        <v>0</v>
      </c>
      <c r="BE267" s="19">
        <v>0</v>
      </c>
      <c r="BF267" s="19">
        <v>0</v>
      </c>
      <c r="BG267" s="19">
        <v>0</v>
      </c>
      <c r="BH267" s="19">
        <v>0</v>
      </c>
      <c r="BI267" s="19">
        <v>0</v>
      </c>
      <c r="BJ267" s="19">
        <v>0</v>
      </c>
      <c r="BK267" s="19">
        <v>0</v>
      </c>
      <c r="BL267" s="19">
        <v>0</v>
      </c>
      <c r="BM267" s="19">
        <v>0</v>
      </c>
      <c r="BN267" s="19">
        <v>0</v>
      </c>
      <c r="BO267" s="19">
        <v>0</v>
      </c>
      <c r="BP267" s="19">
        <v>0</v>
      </c>
      <c r="BQ267" s="19">
        <v>0</v>
      </c>
      <c r="BR267" s="19">
        <v>0</v>
      </c>
      <c r="BS267" s="19">
        <v>0</v>
      </c>
      <c r="BT267" s="19">
        <v>0</v>
      </c>
      <c r="BU267" s="19">
        <v>0</v>
      </c>
      <c r="BV267" s="19">
        <v>0</v>
      </c>
      <c r="BW267" s="19">
        <v>0</v>
      </c>
      <c r="BX267" s="19">
        <v>0</v>
      </c>
      <c r="BY267" s="19">
        <v>0</v>
      </c>
      <c r="BZ267" s="19">
        <v>132.15</v>
      </c>
      <c r="CA267" s="20"/>
      <c r="CB267" s="20"/>
      <c r="CC267" s="19">
        <v>0</v>
      </c>
      <c r="CE267" s="19">
        <v>3.6</v>
      </c>
      <c r="CF267" s="19">
        <v>3.6</v>
      </c>
      <c r="CG267" s="19">
        <v>3.6</v>
      </c>
      <c r="CH267" s="19">
        <v>360</v>
      </c>
      <c r="CI267" s="19">
        <v>163.80000000000001</v>
      </c>
      <c r="CJ267" s="19">
        <v>261.89999999999998</v>
      </c>
      <c r="CK267" s="19">
        <v>0.54</v>
      </c>
      <c r="CL267" s="19">
        <v>0.54</v>
      </c>
      <c r="CM267" s="19">
        <v>0.54</v>
      </c>
      <c r="CN267" s="19">
        <v>0</v>
      </c>
      <c r="CO267" s="19">
        <v>0</v>
      </c>
    </row>
    <row r="268" spans="1:93" s="19" customFormat="1" ht="31.5" x14ac:dyDescent="0.25">
      <c r="A268" s="14" t="str">
        <f>"11/4"</f>
        <v>11/4</v>
      </c>
      <c r="B268" s="15" t="s">
        <v>119</v>
      </c>
      <c r="C268" s="47">
        <v>150</v>
      </c>
      <c r="D268" s="40">
        <v>4.91</v>
      </c>
      <c r="E268" s="40">
        <v>4.58</v>
      </c>
      <c r="F268" s="40">
        <v>24.47</v>
      </c>
      <c r="G268" s="47">
        <v>157.57732949999996</v>
      </c>
      <c r="H268" s="40">
        <v>2.88</v>
      </c>
      <c r="I268" s="40">
        <v>0.08</v>
      </c>
      <c r="J268" s="40">
        <v>0</v>
      </c>
      <c r="K268" s="40">
        <v>0</v>
      </c>
      <c r="L268" s="40">
        <v>5.85</v>
      </c>
      <c r="M268" s="40">
        <v>17.64</v>
      </c>
      <c r="N268" s="40">
        <v>0.98</v>
      </c>
      <c r="O268" s="40">
        <v>0</v>
      </c>
      <c r="P268" s="40">
        <v>0</v>
      </c>
      <c r="Q268" s="40">
        <v>0.06</v>
      </c>
      <c r="R268" s="40">
        <v>1.18</v>
      </c>
      <c r="S268" s="40">
        <v>178.76</v>
      </c>
      <c r="T268" s="40">
        <v>133.88999999999999</v>
      </c>
      <c r="U268" s="40">
        <v>72.569999999999993</v>
      </c>
      <c r="V268" s="40">
        <v>29.04</v>
      </c>
      <c r="W268" s="40">
        <v>109.02</v>
      </c>
      <c r="X268" s="40">
        <v>0.78</v>
      </c>
      <c r="Y268" s="40">
        <v>16.2</v>
      </c>
      <c r="Z268" s="40">
        <v>18.600000000000001</v>
      </c>
      <c r="AA268" s="40">
        <v>30.98</v>
      </c>
      <c r="AB268" s="40">
        <v>0.13</v>
      </c>
      <c r="AC268" s="40">
        <v>0.11</v>
      </c>
      <c r="AD268" s="40">
        <v>0.09</v>
      </c>
      <c r="AE268" s="40">
        <v>0.44</v>
      </c>
      <c r="AF268" s="40">
        <v>1.87</v>
      </c>
      <c r="AG268" s="40">
        <v>0.31</v>
      </c>
      <c r="AH268" s="19">
        <v>0</v>
      </c>
      <c r="AI268" s="19">
        <v>134.02000000000001</v>
      </c>
      <c r="AJ268" s="19">
        <v>122.71</v>
      </c>
      <c r="AK268" s="19">
        <v>435.27</v>
      </c>
      <c r="AL268" s="19">
        <v>82.8</v>
      </c>
      <c r="AM268" s="19">
        <v>84.07</v>
      </c>
      <c r="AN268" s="19">
        <v>114.46</v>
      </c>
      <c r="AO268" s="19">
        <v>52.28</v>
      </c>
      <c r="AP268" s="19">
        <v>165.04</v>
      </c>
      <c r="AQ268" s="19">
        <v>304.42</v>
      </c>
      <c r="AR268" s="19">
        <v>120.77</v>
      </c>
      <c r="AS268" s="19">
        <v>185.31</v>
      </c>
      <c r="AT268" s="19">
        <v>74.55</v>
      </c>
      <c r="AU268" s="19">
        <v>85.45</v>
      </c>
      <c r="AV268" s="19">
        <v>631.04999999999995</v>
      </c>
      <c r="AW268" s="19">
        <v>0</v>
      </c>
      <c r="AX268" s="19">
        <v>230.11</v>
      </c>
      <c r="AY268" s="19">
        <v>199.3</v>
      </c>
      <c r="AZ268" s="19">
        <v>117.1</v>
      </c>
      <c r="BA268" s="19">
        <v>51.11</v>
      </c>
      <c r="BB268" s="19">
        <v>0.09</v>
      </c>
      <c r="BC268" s="19">
        <v>0.04</v>
      </c>
      <c r="BD268" s="19">
        <v>0.02</v>
      </c>
      <c r="BE268" s="19">
        <v>0.05</v>
      </c>
      <c r="BF268" s="19">
        <v>0.06</v>
      </c>
      <c r="BG268" s="19">
        <v>0.26</v>
      </c>
      <c r="BH268" s="19">
        <v>0</v>
      </c>
      <c r="BI268" s="19">
        <v>0.79</v>
      </c>
      <c r="BJ268" s="19">
        <v>0</v>
      </c>
      <c r="BK268" s="19">
        <v>0.24</v>
      </c>
      <c r="BL268" s="19">
        <v>0.01</v>
      </c>
      <c r="BM268" s="19">
        <v>0</v>
      </c>
      <c r="BN268" s="19">
        <v>0</v>
      </c>
      <c r="BO268" s="19">
        <v>0.05</v>
      </c>
      <c r="BP268" s="19">
        <v>0.08</v>
      </c>
      <c r="BQ268" s="19">
        <v>0.73</v>
      </c>
      <c r="BR268" s="19">
        <v>0</v>
      </c>
      <c r="BS268" s="19">
        <v>0</v>
      </c>
      <c r="BT268" s="19">
        <v>0.57999999999999996</v>
      </c>
      <c r="BU268" s="19">
        <v>0.01</v>
      </c>
      <c r="BV268" s="19">
        <v>0</v>
      </c>
      <c r="BW268" s="19">
        <v>0</v>
      </c>
      <c r="BX268" s="19">
        <v>0</v>
      </c>
      <c r="BY268" s="19">
        <v>0</v>
      </c>
      <c r="BZ268" s="19">
        <v>124.54</v>
      </c>
      <c r="CA268" s="20"/>
      <c r="CB268" s="20"/>
      <c r="CC268" s="19">
        <v>19.3</v>
      </c>
      <c r="CE268" s="19">
        <v>27.93</v>
      </c>
      <c r="CF268" s="19">
        <v>13.76</v>
      </c>
      <c r="CG268" s="19">
        <v>20.84</v>
      </c>
      <c r="CH268" s="19">
        <v>1913.1</v>
      </c>
      <c r="CI268" s="19">
        <v>876.53</v>
      </c>
      <c r="CJ268" s="19">
        <v>1394.82</v>
      </c>
      <c r="CK268" s="19">
        <v>33.049999999999997</v>
      </c>
      <c r="CL268" s="19">
        <v>17.05</v>
      </c>
      <c r="CM268" s="19">
        <v>25.05</v>
      </c>
      <c r="CN268" s="19">
        <v>3</v>
      </c>
      <c r="CO268" s="19">
        <v>0.38</v>
      </c>
    </row>
    <row r="269" spans="1:93" s="8" customFormat="1" x14ac:dyDescent="0.25">
      <c r="A269" s="21"/>
      <c r="B269" s="22" t="s">
        <v>115</v>
      </c>
      <c r="C269" s="48">
        <f>SUM(C266:C268)</f>
        <v>370</v>
      </c>
      <c r="D269" s="41">
        <f t="shared" ref="D269:AG269" si="50">SUM(D266:D268)</f>
        <v>11.3</v>
      </c>
      <c r="E269" s="41">
        <f t="shared" si="50"/>
        <v>7.25</v>
      </c>
      <c r="F269" s="41">
        <f t="shared" si="50"/>
        <v>90.51</v>
      </c>
      <c r="G269" s="48">
        <f t="shared" si="50"/>
        <v>465.95201987466663</v>
      </c>
      <c r="H269" s="48">
        <f t="shared" si="50"/>
        <v>3.31</v>
      </c>
      <c r="I269" s="48">
        <f t="shared" si="50"/>
        <v>1.25</v>
      </c>
      <c r="J269" s="48">
        <f t="shared" si="50"/>
        <v>0</v>
      </c>
      <c r="K269" s="48">
        <f t="shared" si="50"/>
        <v>0</v>
      </c>
      <c r="L269" s="48">
        <f t="shared" si="50"/>
        <v>39.4</v>
      </c>
      <c r="M269" s="48">
        <f t="shared" si="50"/>
        <v>48.03</v>
      </c>
      <c r="N269" s="48">
        <f t="shared" si="50"/>
        <v>3.09</v>
      </c>
      <c r="O269" s="48">
        <f t="shared" si="50"/>
        <v>0</v>
      </c>
      <c r="P269" s="48">
        <f t="shared" si="50"/>
        <v>0</v>
      </c>
      <c r="Q269" s="48">
        <f t="shared" si="50"/>
        <v>0.8899999999999999</v>
      </c>
      <c r="R269" s="48">
        <f t="shared" si="50"/>
        <v>2.57</v>
      </c>
      <c r="S269" s="48">
        <f t="shared" si="50"/>
        <v>404.13</v>
      </c>
      <c r="T269" s="48">
        <f t="shared" si="50"/>
        <v>405.06</v>
      </c>
      <c r="U269" s="41">
        <f t="shared" si="50"/>
        <v>97.78</v>
      </c>
      <c r="V269" s="41">
        <f t="shared" si="50"/>
        <v>44.23</v>
      </c>
      <c r="W269" s="41">
        <f t="shared" si="50"/>
        <v>165.72</v>
      </c>
      <c r="X269" s="41">
        <f t="shared" si="50"/>
        <v>3.8</v>
      </c>
      <c r="Y269" s="41">
        <f t="shared" si="50"/>
        <v>21.24</v>
      </c>
      <c r="Z269" s="41">
        <f t="shared" si="50"/>
        <v>20.150000000000002</v>
      </c>
      <c r="AA269" s="41">
        <f t="shared" si="50"/>
        <v>39.71</v>
      </c>
      <c r="AB269" s="41">
        <f t="shared" si="50"/>
        <v>1.8399999999999999</v>
      </c>
      <c r="AC269" s="41">
        <f t="shared" si="50"/>
        <v>0.19</v>
      </c>
      <c r="AD269" s="41">
        <f t="shared" si="50"/>
        <v>0.14000000000000001</v>
      </c>
      <c r="AE269" s="41">
        <f t="shared" si="50"/>
        <v>1.1100000000000001</v>
      </c>
      <c r="AF269" s="41">
        <f t="shared" si="50"/>
        <v>3.89</v>
      </c>
      <c r="AG269" s="41">
        <f t="shared" si="50"/>
        <v>3.37</v>
      </c>
      <c r="AH269" s="8">
        <v>0.3</v>
      </c>
      <c r="AI269" s="8">
        <v>397.06</v>
      </c>
      <c r="AJ269" s="8">
        <v>361.64</v>
      </c>
      <c r="AK269" s="8">
        <v>874.08</v>
      </c>
      <c r="AL269" s="8">
        <v>261.85000000000002</v>
      </c>
      <c r="AM269" s="8">
        <v>174.98</v>
      </c>
      <c r="AN269" s="8">
        <v>295.66000000000003</v>
      </c>
      <c r="AO269" s="8">
        <v>109.46</v>
      </c>
      <c r="AP269" s="8">
        <v>431.99</v>
      </c>
      <c r="AQ269" s="8">
        <v>507.7</v>
      </c>
      <c r="AR269" s="8">
        <v>350.26</v>
      </c>
      <c r="AS269" s="8">
        <v>483.72</v>
      </c>
      <c r="AT269" s="8">
        <v>190.87</v>
      </c>
      <c r="AU269" s="8">
        <v>284.32</v>
      </c>
      <c r="AV269" s="8">
        <v>2174.6999999999998</v>
      </c>
      <c r="AW269" s="8">
        <v>3.8</v>
      </c>
      <c r="AX269" s="8">
        <v>709.43</v>
      </c>
      <c r="AY269" s="8">
        <v>482.92</v>
      </c>
      <c r="AZ269" s="8">
        <v>260.26</v>
      </c>
      <c r="BA269" s="8">
        <v>160.43</v>
      </c>
      <c r="BB269" s="8">
        <v>0.09</v>
      </c>
      <c r="BC269" s="8">
        <v>0.04</v>
      </c>
      <c r="BD269" s="8">
        <v>0.02</v>
      </c>
      <c r="BE269" s="8">
        <v>0.05</v>
      </c>
      <c r="BF269" s="8">
        <v>0.06</v>
      </c>
      <c r="BG269" s="8">
        <v>0.26</v>
      </c>
      <c r="BH269" s="8">
        <v>0</v>
      </c>
      <c r="BI269" s="8">
        <v>0.95</v>
      </c>
      <c r="BJ269" s="8">
        <v>0</v>
      </c>
      <c r="BK269" s="8">
        <v>0.31</v>
      </c>
      <c r="BL269" s="8">
        <v>0.01</v>
      </c>
      <c r="BM269" s="8">
        <v>0.01</v>
      </c>
      <c r="BN269" s="8">
        <v>0</v>
      </c>
      <c r="BO269" s="8">
        <v>0.05</v>
      </c>
      <c r="BP269" s="8">
        <v>0.08</v>
      </c>
      <c r="BQ269" s="8">
        <v>1.1499999999999999</v>
      </c>
      <c r="BR269" s="8">
        <v>0</v>
      </c>
      <c r="BS269" s="8">
        <v>0</v>
      </c>
      <c r="BT269" s="8">
        <v>1.88</v>
      </c>
      <c r="BU269" s="8">
        <v>0.02</v>
      </c>
      <c r="BV269" s="8">
        <v>0</v>
      </c>
      <c r="BW269" s="8">
        <v>0</v>
      </c>
      <c r="BX269" s="8">
        <v>0</v>
      </c>
      <c r="BY269" s="8">
        <v>0</v>
      </c>
      <c r="BZ269" s="8">
        <v>289.86</v>
      </c>
      <c r="CA269" s="6"/>
      <c r="CB269" s="6" t="e">
        <f>$G$269/#REF!*100</f>
        <v>#REF!</v>
      </c>
      <c r="CC269" s="8">
        <v>24.6</v>
      </c>
      <c r="CE269" s="8">
        <v>55.25</v>
      </c>
      <c r="CF269" s="8">
        <v>30.13</v>
      </c>
      <c r="CG269" s="8">
        <v>42.69</v>
      </c>
      <c r="CH269" s="8">
        <v>3261.37</v>
      </c>
      <c r="CI269" s="8">
        <v>1395.61</v>
      </c>
      <c r="CJ269" s="8">
        <v>2328.4899999999998</v>
      </c>
      <c r="CK269" s="8">
        <v>39.74</v>
      </c>
      <c r="CL269" s="8">
        <v>21.3</v>
      </c>
      <c r="CM269" s="8">
        <v>31.01</v>
      </c>
      <c r="CN269" s="8">
        <v>4.84</v>
      </c>
      <c r="CO269" s="8">
        <v>0.92</v>
      </c>
    </row>
    <row r="270" spans="1:93" s="8" customFormat="1" x14ac:dyDescent="0.25">
      <c r="A270" s="21"/>
      <c r="B270" s="22" t="s">
        <v>116</v>
      </c>
      <c r="C270" s="48">
        <f>C253+C257+C264+C269</f>
        <v>1320</v>
      </c>
      <c r="D270" s="41">
        <f t="shared" ref="D270:AG270" si="51">D253+D257+D264+D269</f>
        <v>39.74</v>
      </c>
      <c r="E270" s="41">
        <f t="shared" si="51"/>
        <v>40.57</v>
      </c>
      <c r="F270" s="41">
        <f t="shared" si="51"/>
        <v>217.57</v>
      </c>
      <c r="G270" s="48">
        <f t="shared" si="51"/>
        <v>1375.9038474517397</v>
      </c>
      <c r="H270" s="48">
        <f t="shared" si="51"/>
        <v>14.200000000000001</v>
      </c>
      <c r="I270" s="48">
        <f t="shared" si="51"/>
        <v>6.6999999999999993</v>
      </c>
      <c r="J270" s="48">
        <f t="shared" si="51"/>
        <v>0</v>
      </c>
      <c r="K270" s="48">
        <f t="shared" si="51"/>
        <v>0</v>
      </c>
      <c r="L270" s="48">
        <f t="shared" si="51"/>
        <v>77.61</v>
      </c>
      <c r="M270" s="48">
        <f t="shared" si="51"/>
        <v>128.75</v>
      </c>
      <c r="N270" s="48">
        <f t="shared" si="51"/>
        <v>11.209999999999999</v>
      </c>
      <c r="O270" s="48">
        <f t="shared" si="51"/>
        <v>0</v>
      </c>
      <c r="P270" s="48">
        <f t="shared" si="51"/>
        <v>0</v>
      </c>
      <c r="Q270" s="48">
        <f t="shared" si="51"/>
        <v>2.2299999999999995</v>
      </c>
      <c r="R270" s="48">
        <f t="shared" si="51"/>
        <v>8.93</v>
      </c>
      <c r="S270" s="48">
        <f t="shared" si="51"/>
        <v>1484.17</v>
      </c>
      <c r="T270" s="48">
        <f t="shared" si="51"/>
        <v>1125.03</v>
      </c>
      <c r="U270" s="41">
        <f t="shared" si="51"/>
        <v>367.15999999999997</v>
      </c>
      <c r="V270" s="41">
        <f t="shared" si="51"/>
        <v>159.71</v>
      </c>
      <c r="W270" s="41">
        <f t="shared" si="51"/>
        <v>605.98</v>
      </c>
      <c r="X270" s="41">
        <f t="shared" si="51"/>
        <v>9.1900000000000013</v>
      </c>
      <c r="Y270" s="41">
        <f t="shared" si="51"/>
        <v>97.97</v>
      </c>
      <c r="Z270" s="41">
        <f t="shared" si="51"/>
        <v>1790.24</v>
      </c>
      <c r="AA270" s="41">
        <f t="shared" si="51"/>
        <v>466.26</v>
      </c>
      <c r="AB270" s="41">
        <f t="shared" si="51"/>
        <v>8.1999999999999993</v>
      </c>
      <c r="AC270" s="41">
        <f t="shared" si="51"/>
        <v>0.54</v>
      </c>
      <c r="AD270" s="41">
        <f t="shared" si="51"/>
        <v>0.49000000000000005</v>
      </c>
      <c r="AE270" s="41">
        <f t="shared" si="51"/>
        <v>7.4300000000000006</v>
      </c>
      <c r="AF270" s="41">
        <f t="shared" si="51"/>
        <v>18.84</v>
      </c>
      <c r="AG270" s="41">
        <f t="shared" si="51"/>
        <v>14.64</v>
      </c>
      <c r="AH270" s="8">
        <v>0.3</v>
      </c>
      <c r="AI270" s="8">
        <v>1661.02</v>
      </c>
      <c r="AJ270" s="8">
        <v>1387.98</v>
      </c>
      <c r="AK270" s="8">
        <v>2755.87</v>
      </c>
      <c r="AL270" s="8">
        <v>1770.82</v>
      </c>
      <c r="AM270" s="8">
        <v>690.26</v>
      </c>
      <c r="AN270" s="8">
        <v>1281.0899999999999</v>
      </c>
      <c r="AO270" s="8">
        <v>514.4</v>
      </c>
      <c r="AP270" s="8">
        <v>1601.67</v>
      </c>
      <c r="AQ270" s="8">
        <v>1781.98</v>
      </c>
      <c r="AR270" s="8">
        <v>1852.98</v>
      </c>
      <c r="AS270" s="8">
        <v>2423.2399999999998</v>
      </c>
      <c r="AT270" s="8">
        <v>800.54</v>
      </c>
      <c r="AU270" s="8">
        <v>1799.12</v>
      </c>
      <c r="AV270" s="8">
        <v>6805.63</v>
      </c>
      <c r="AW270" s="8">
        <v>95.94</v>
      </c>
      <c r="AX270" s="8">
        <v>2307.4899999999998</v>
      </c>
      <c r="AY270" s="8">
        <v>1641.02</v>
      </c>
      <c r="AZ270" s="8">
        <v>1179.5999999999999</v>
      </c>
      <c r="BA270" s="8">
        <v>564.72</v>
      </c>
      <c r="BB270" s="8">
        <v>0.19</v>
      </c>
      <c r="BC270" s="8">
        <v>0.1</v>
      </c>
      <c r="BD270" s="8">
        <v>0.09</v>
      </c>
      <c r="BE270" s="8">
        <v>0.21</v>
      </c>
      <c r="BF270" s="8">
        <v>0.25</v>
      </c>
      <c r="BG270" s="8">
        <v>0.91</v>
      </c>
      <c r="BH270" s="8">
        <v>0.04</v>
      </c>
      <c r="BI270" s="8">
        <v>3.44</v>
      </c>
      <c r="BJ270" s="8">
        <v>0.01</v>
      </c>
      <c r="BK270" s="8">
        <v>1.06</v>
      </c>
      <c r="BL270" s="8">
        <v>0.05</v>
      </c>
      <c r="BM270" s="8">
        <v>0.06</v>
      </c>
      <c r="BN270" s="8">
        <v>0</v>
      </c>
      <c r="BO270" s="8">
        <v>0.16</v>
      </c>
      <c r="BP270" s="8">
        <v>0.24</v>
      </c>
      <c r="BQ270" s="8">
        <v>4.97</v>
      </c>
      <c r="BR270" s="8">
        <v>0</v>
      </c>
      <c r="BS270" s="8">
        <v>0</v>
      </c>
      <c r="BT270" s="8">
        <v>7.01</v>
      </c>
      <c r="BU270" s="8">
        <v>7.0000000000000007E-2</v>
      </c>
      <c r="BV270" s="8">
        <v>0</v>
      </c>
      <c r="BW270" s="8">
        <v>0</v>
      </c>
      <c r="BX270" s="8">
        <v>0</v>
      </c>
      <c r="BY270" s="8">
        <v>0</v>
      </c>
      <c r="BZ270" s="8">
        <v>1182.25</v>
      </c>
      <c r="CA270" s="6"/>
      <c r="CB270" s="6"/>
      <c r="CC270" s="8">
        <v>396.35</v>
      </c>
      <c r="CE270" s="8">
        <v>167.44</v>
      </c>
      <c r="CF270" s="8">
        <v>91.11</v>
      </c>
      <c r="CG270" s="8">
        <v>129.28</v>
      </c>
      <c r="CH270" s="8">
        <v>13162.83</v>
      </c>
      <c r="CI270" s="8">
        <v>6330.71</v>
      </c>
      <c r="CJ270" s="8">
        <v>9746.77</v>
      </c>
      <c r="CK270" s="8">
        <v>229.38</v>
      </c>
      <c r="CL270" s="8">
        <v>138.13999999999999</v>
      </c>
      <c r="CM270" s="8">
        <v>184.25</v>
      </c>
      <c r="CN270" s="8">
        <v>26.41</v>
      </c>
      <c r="CO270" s="8">
        <v>2.79</v>
      </c>
    </row>
    <row r="272" spans="1:93" x14ac:dyDescent="0.25">
      <c r="B272" s="22" t="s">
        <v>164</v>
      </c>
    </row>
    <row r="273" spans="1:93" x14ac:dyDescent="0.25">
      <c r="B273" s="12" t="s">
        <v>96</v>
      </c>
    </row>
    <row r="274" spans="1:93" s="19" customFormat="1" x14ac:dyDescent="0.25">
      <c r="A274" s="17" t="str">
        <f>"-"</f>
        <v>-</v>
      </c>
      <c r="B274" s="18" t="s">
        <v>105</v>
      </c>
      <c r="C274" s="46">
        <v>25</v>
      </c>
      <c r="D274" s="39">
        <v>1.52</v>
      </c>
      <c r="E274" s="39">
        <v>0.15</v>
      </c>
      <c r="F274" s="39">
        <v>9.23</v>
      </c>
      <c r="G274" s="46">
        <v>45.038999999999994</v>
      </c>
      <c r="H274" s="39">
        <v>0</v>
      </c>
      <c r="I274" s="39">
        <v>0</v>
      </c>
      <c r="J274" s="39">
        <v>0</v>
      </c>
      <c r="K274" s="39">
        <v>0</v>
      </c>
      <c r="L274" s="39">
        <v>0.28000000000000003</v>
      </c>
      <c r="M274" s="39">
        <v>8.9</v>
      </c>
      <c r="N274" s="39">
        <v>0.05</v>
      </c>
      <c r="O274" s="39">
        <v>0</v>
      </c>
      <c r="P274" s="39">
        <v>0</v>
      </c>
      <c r="Q274" s="39">
        <v>0</v>
      </c>
      <c r="R274" s="39">
        <v>0.45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19">
        <v>0</v>
      </c>
      <c r="AI274" s="19">
        <v>79.819999999999993</v>
      </c>
      <c r="AJ274" s="19">
        <v>83.09</v>
      </c>
      <c r="AK274" s="19">
        <v>127.24</v>
      </c>
      <c r="AL274" s="19">
        <v>42.2</v>
      </c>
      <c r="AM274" s="19">
        <v>25.01</v>
      </c>
      <c r="AN274" s="19">
        <v>50.03</v>
      </c>
      <c r="AO274" s="19">
        <v>18.920000000000002</v>
      </c>
      <c r="AP274" s="19">
        <v>90.48</v>
      </c>
      <c r="AQ274" s="19">
        <v>56.12</v>
      </c>
      <c r="AR274" s="19">
        <v>78.3</v>
      </c>
      <c r="AS274" s="19">
        <v>64.599999999999994</v>
      </c>
      <c r="AT274" s="19">
        <v>33.93</v>
      </c>
      <c r="AU274" s="19">
        <v>60.03</v>
      </c>
      <c r="AV274" s="19">
        <v>501.99</v>
      </c>
      <c r="AW274" s="19">
        <v>0</v>
      </c>
      <c r="AX274" s="19">
        <v>163.56</v>
      </c>
      <c r="AY274" s="19">
        <v>71.12</v>
      </c>
      <c r="AZ274" s="19">
        <v>47.2</v>
      </c>
      <c r="BA274" s="19">
        <v>37.409999999999997</v>
      </c>
      <c r="BB274" s="19">
        <v>0</v>
      </c>
      <c r="BC274" s="19">
        <v>0</v>
      </c>
      <c r="BD274" s="19">
        <v>0</v>
      </c>
      <c r="BE274" s="19">
        <v>0</v>
      </c>
      <c r="BF274" s="19">
        <v>0</v>
      </c>
      <c r="BG274" s="19">
        <v>0</v>
      </c>
      <c r="BH274" s="19">
        <v>0</v>
      </c>
      <c r="BI274" s="19">
        <v>0.02</v>
      </c>
      <c r="BJ274" s="19">
        <v>0</v>
      </c>
      <c r="BK274" s="19">
        <v>0</v>
      </c>
      <c r="BL274" s="19">
        <v>0</v>
      </c>
      <c r="BM274" s="19">
        <v>0</v>
      </c>
      <c r="BN274" s="19">
        <v>0</v>
      </c>
      <c r="BO274" s="19">
        <v>0</v>
      </c>
      <c r="BP274" s="19">
        <v>0</v>
      </c>
      <c r="BQ274" s="19">
        <v>0.02</v>
      </c>
      <c r="BR274" s="19">
        <v>0</v>
      </c>
      <c r="BS274" s="19">
        <v>0</v>
      </c>
      <c r="BT274" s="19">
        <v>7.0000000000000007E-2</v>
      </c>
      <c r="BU274" s="19">
        <v>0</v>
      </c>
      <c r="BV274" s="19">
        <v>0</v>
      </c>
      <c r="BW274" s="19">
        <v>0</v>
      </c>
      <c r="BX274" s="19">
        <v>0</v>
      </c>
      <c r="BY274" s="19">
        <v>0</v>
      </c>
      <c r="BZ274" s="19">
        <v>9.7799999999999994</v>
      </c>
      <c r="CA274" s="20"/>
      <c r="CB274" s="20"/>
      <c r="CC274" s="19">
        <v>0</v>
      </c>
      <c r="CE274" s="19">
        <v>0</v>
      </c>
      <c r="CF274" s="19">
        <v>0</v>
      </c>
      <c r="CG274" s="19">
        <v>0</v>
      </c>
      <c r="CH274" s="19">
        <v>570</v>
      </c>
      <c r="CI274" s="19">
        <v>219.6</v>
      </c>
      <c r="CJ274" s="19">
        <v>394.8</v>
      </c>
      <c r="CK274" s="19">
        <v>4.5599999999999996</v>
      </c>
      <c r="CL274" s="19">
        <v>4.5599999999999996</v>
      </c>
      <c r="CM274" s="19">
        <v>4.5599999999999996</v>
      </c>
      <c r="CN274" s="19">
        <v>0</v>
      </c>
      <c r="CO274" s="19">
        <v>0</v>
      </c>
    </row>
    <row r="275" spans="1:93" s="19" customFormat="1" x14ac:dyDescent="0.25">
      <c r="A275" s="17" t="str">
        <f>"-"</f>
        <v>-</v>
      </c>
      <c r="B275" s="18" t="s">
        <v>117</v>
      </c>
      <c r="C275" s="46">
        <v>5</v>
      </c>
      <c r="D275" s="39">
        <v>0.04</v>
      </c>
      <c r="E275" s="39">
        <v>3.63</v>
      </c>
      <c r="F275" s="39">
        <v>7.0000000000000007E-2</v>
      </c>
      <c r="G275" s="46">
        <v>33.031999999999996</v>
      </c>
      <c r="H275" s="39">
        <v>2.36</v>
      </c>
      <c r="I275" s="39">
        <v>0.11</v>
      </c>
      <c r="J275" s="39">
        <v>0</v>
      </c>
      <c r="K275" s="39">
        <v>0</v>
      </c>
      <c r="L275" s="39">
        <v>7.0000000000000007E-2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7.0000000000000007E-2</v>
      </c>
      <c r="S275" s="39">
        <v>0.75</v>
      </c>
      <c r="T275" s="39">
        <v>1.5</v>
      </c>
      <c r="U275" s="39">
        <v>1.2</v>
      </c>
      <c r="V275" s="39">
        <v>0</v>
      </c>
      <c r="W275" s="39">
        <v>1.5</v>
      </c>
      <c r="X275" s="39">
        <v>0.01</v>
      </c>
      <c r="Y275" s="39">
        <v>20</v>
      </c>
      <c r="Z275" s="39">
        <v>15</v>
      </c>
      <c r="AA275" s="39">
        <v>22.5</v>
      </c>
      <c r="AB275" s="39">
        <v>0.05</v>
      </c>
      <c r="AC275" s="39">
        <v>0</v>
      </c>
      <c r="AD275" s="39">
        <v>0.01</v>
      </c>
      <c r="AE275" s="39">
        <v>0.01</v>
      </c>
      <c r="AF275" s="39">
        <v>0.01</v>
      </c>
      <c r="AG275" s="39">
        <v>0</v>
      </c>
      <c r="AH275" s="19">
        <v>0</v>
      </c>
      <c r="AI275" s="19">
        <v>2.1</v>
      </c>
      <c r="AJ275" s="19">
        <v>2.0499999999999998</v>
      </c>
      <c r="AK275" s="19">
        <v>3.8</v>
      </c>
      <c r="AL275" s="19">
        <v>2.25</v>
      </c>
      <c r="AM275" s="19">
        <v>0.85</v>
      </c>
      <c r="AN275" s="19">
        <v>2.35</v>
      </c>
      <c r="AO275" s="19">
        <v>2.15</v>
      </c>
      <c r="AP275" s="19">
        <v>2.1</v>
      </c>
      <c r="AQ275" s="19">
        <v>1.8</v>
      </c>
      <c r="AR275" s="19">
        <v>1.3</v>
      </c>
      <c r="AS275" s="19">
        <v>2.85</v>
      </c>
      <c r="AT275" s="19">
        <v>1.75</v>
      </c>
      <c r="AU275" s="19">
        <v>1.2</v>
      </c>
      <c r="AV275" s="19">
        <v>7.1</v>
      </c>
      <c r="AW275" s="19">
        <v>0</v>
      </c>
      <c r="AX275" s="19">
        <v>2.4</v>
      </c>
      <c r="AY275" s="19">
        <v>2.7</v>
      </c>
      <c r="AZ275" s="19">
        <v>2.1</v>
      </c>
      <c r="BA275" s="19">
        <v>0.5</v>
      </c>
      <c r="BB275" s="19">
        <v>0.13</v>
      </c>
      <c r="BC275" s="19">
        <v>0.06</v>
      </c>
      <c r="BD275" s="19">
        <v>0.03</v>
      </c>
      <c r="BE275" s="19">
        <v>0.08</v>
      </c>
      <c r="BF275" s="19">
        <v>0.09</v>
      </c>
      <c r="BG275" s="19">
        <v>0.4</v>
      </c>
      <c r="BH275" s="19">
        <v>0</v>
      </c>
      <c r="BI275" s="19">
        <v>1.1000000000000001</v>
      </c>
      <c r="BJ275" s="19">
        <v>0</v>
      </c>
      <c r="BK275" s="19">
        <v>0.34</v>
      </c>
      <c r="BL275" s="19">
        <v>0</v>
      </c>
      <c r="BM275" s="19">
        <v>0</v>
      </c>
      <c r="BN275" s="19">
        <v>0</v>
      </c>
      <c r="BO275" s="19">
        <v>0.08</v>
      </c>
      <c r="BP275" s="19">
        <v>0.12</v>
      </c>
      <c r="BQ275" s="19">
        <v>0.9</v>
      </c>
      <c r="BR275" s="19">
        <v>0</v>
      </c>
      <c r="BS275" s="19">
        <v>0</v>
      </c>
      <c r="BT275" s="19">
        <v>0.05</v>
      </c>
      <c r="BU275" s="19">
        <v>0</v>
      </c>
      <c r="BV275" s="19">
        <v>0</v>
      </c>
      <c r="BW275" s="19">
        <v>0</v>
      </c>
      <c r="BX275" s="19">
        <v>0</v>
      </c>
      <c r="BY275" s="19">
        <v>0</v>
      </c>
      <c r="BZ275" s="19">
        <v>1.25</v>
      </c>
      <c r="CA275" s="20"/>
      <c r="CB275" s="20"/>
      <c r="CC275" s="19">
        <v>22.5</v>
      </c>
      <c r="CE275" s="19">
        <v>0.2</v>
      </c>
      <c r="CF275" s="19">
        <v>0.05</v>
      </c>
      <c r="CG275" s="19">
        <v>0.13</v>
      </c>
      <c r="CH275" s="19">
        <v>10</v>
      </c>
      <c r="CI275" s="19">
        <v>4.0999999999999996</v>
      </c>
      <c r="CJ275" s="19">
        <v>7.05</v>
      </c>
      <c r="CK275" s="19">
        <v>0.86</v>
      </c>
      <c r="CL275" s="19">
        <v>0.44</v>
      </c>
      <c r="CM275" s="19">
        <v>0.65</v>
      </c>
      <c r="CN275" s="19">
        <v>0</v>
      </c>
      <c r="CO275" s="19">
        <v>0</v>
      </c>
    </row>
    <row r="276" spans="1:93" s="19" customFormat="1" x14ac:dyDescent="0.25">
      <c r="A276" s="17" t="str">
        <f>"31/10"</f>
        <v>31/10</v>
      </c>
      <c r="B276" s="18" t="s">
        <v>99</v>
      </c>
      <c r="C276" s="46">
        <v>150</v>
      </c>
      <c r="D276" s="39">
        <v>1.21</v>
      </c>
      <c r="E276" s="39">
        <v>0.96</v>
      </c>
      <c r="F276" s="39">
        <v>5.54</v>
      </c>
      <c r="G276" s="46">
        <v>34.478355000000008</v>
      </c>
      <c r="H276" s="39">
        <v>0.64</v>
      </c>
      <c r="I276" s="39">
        <v>0</v>
      </c>
      <c r="J276" s="39">
        <v>0</v>
      </c>
      <c r="K276" s="39">
        <v>0</v>
      </c>
      <c r="L276" s="39">
        <v>5.46</v>
      </c>
      <c r="M276" s="39">
        <v>0</v>
      </c>
      <c r="N276" s="39">
        <v>0.08</v>
      </c>
      <c r="O276" s="39">
        <v>0</v>
      </c>
      <c r="P276" s="39">
        <v>0</v>
      </c>
      <c r="Q276" s="39">
        <v>0.04</v>
      </c>
      <c r="R276" s="39">
        <v>0.31</v>
      </c>
      <c r="S276" s="39">
        <v>18.600000000000001</v>
      </c>
      <c r="T276" s="39">
        <v>54.31</v>
      </c>
      <c r="U276" s="39">
        <v>43.76</v>
      </c>
      <c r="V276" s="39">
        <v>4.99</v>
      </c>
      <c r="W276" s="39">
        <v>31.39</v>
      </c>
      <c r="X276" s="39">
        <v>0.05</v>
      </c>
      <c r="Y276" s="39">
        <v>7.5</v>
      </c>
      <c r="Z276" s="39">
        <v>3.38</v>
      </c>
      <c r="AA276" s="39">
        <v>8.25</v>
      </c>
      <c r="AB276" s="39">
        <v>0</v>
      </c>
      <c r="AC276" s="39">
        <v>0.01</v>
      </c>
      <c r="AD276" s="39">
        <v>0.05</v>
      </c>
      <c r="AE276" s="39">
        <v>0.03</v>
      </c>
      <c r="AF276" s="39">
        <v>0.3</v>
      </c>
      <c r="AG276" s="39">
        <v>0.2</v>
      </c>
      <c r="AH276" s="19">
        <v>0</v>
      </c>
      <c r="AI276" s="19">
        <v>0</v>
      </c>
      <c r="AJ276" s="19">
        <v>0</v>
      </c>
      <c r="AK276" s="19">
        <v>0</v>
      </c>
      <c r="AL276" s="19">
        <v>0</v>
      </c>
      <c r="AM276" s="19">
        <v>0</v>
      </c>
      <c r="AN276" s="19">
        <v>0</v>
      </c>
      <c r="AO276" s="19">
        <v>0</v>
      </c>
      <c r="AP276" s="19">
        <v>0</v>
      </c>
      <c r="AQ276" s="19">
        <v>0</v>
      </c>
      <c r="AR276" s="19">
        <v>0</v>
      </c>
      <c r="AS276" s="19">
        <v>0</v>
      </c>
      <c r="AT276" s="19">
        <v>0</v>
      </c>
      <c r="AU276" s="19">
        <v>0</v>
      </c>
      <c r="AV276" s="19">
        <v>0</v>
      </c>
      <c r="AW276" s="19">
        <v>0</v>
      </c>
      <c r="AX276" s="19">
        <v>0</v>
      </c>
      <c r="AY276" s="19">
        <v>0</v>
      </c>
      <c r="AZ276" s="19">
        <v>0</v>
      </c>
      <c r="BA276" s="19">
        <v>0</v>
      </c>
      <c r="BB276" s="19">
        <v>0</v>
      </c>
      <c r="BC276" s="19">
        <v>0</v>
      </c>
      <c r="BD276" s="19">
        <v>0</v>
      </c>
      <c r="BE276" s="19">
        <v>0</v>
      </c>
      <c r="BF276" s="19">
        <v>0</v>
      </c>
      <c r="BG276" s="19">
        <v>0</v>
      </c>
      <c r="BH276" s="19">
        <v>0</v>
      </c>
      <c r="BI276" s="19">
        <v>0</v>
      </c>
      <c r="BJ276" s="19">
        <v>0</v>
      </c>
      <c r="BK276" s="19">
        <v>0</v>
      </c>
      <c r="BL276" s="19">
        <v>0</v>
      </c>
      <c r="BM276" s="19">
        <v>0</v>
      </c>
      <c r="BN276" s="19">
        <v>0</v>
      </c>
      <c r="BO276" s="19">
        <v>0</v>
      </c>
      <c r="BP276" s="19">
        <v>0</v>
      </c>
      <c r="BQ276" s="19">
        <v>0</v>
      </c>
      <c r="BR276" s="19">
        <v>0</v>
      </c>
      <c r="BS276" s="19">
        <v>0</v>
      </c>
      <c r="BT276" s="19">
        <v>0</v>
      </c>
      <c r="BU276" s="19">
        <v>0</v>
      </c>
      <c r="BV276" s="19">
        <v>0</v>
      </c>
      <c r="BW276" s="19">
        <v>0</v>
      </c>
      <c r="BX276" s="19">
        <v>0</v>
      </c>
      <c r="BY276" s="19">
        <v>0</v>
      </c>
      <c r="BZ276" s="19">
        <v>145.94</v>
      </c>
      <c r="CA276" s="20"/>
      <c r="CB276" s="20"/>
      <c r="CC276" s="19">
        <v>8.06</v>
      </c>
      <c r="CE276" s="19">
        <v>6.84</v>
      </c>
      <c r="CF276" s="19">
        <v>3.69</v>
      </c>
      <c r="CG276" s="19">
        <v>5.26</v>
      </c>
      <c r="CH276" s="19">
        <v>567</v>
      </c>
      <c r="CI276" s="19">
        <v>214.2</v>
      </c>
      <c r="CJ276" s="19">
        <v>390.6</v>
      </c>
      <c r="CK276" s="19">
        <v>35.65</v>
      </c>
      <c r="CL276" s="19">
        <v>19</v>
      </c>
      <c r="CM276" s="19">
        <v>27.32</v>
      </c>
      <c r="CN276" s="19">
        <v>3.75</v>
      </c>
      <c r="CO276" s="19">
        <v>0</v>
      </c>
    </row>
    <row r="277" spans="1:93" s="7" customFormat="1" ht="31.5" x14ac:dyDescent="0.25">
      <c r="A277" s="14" t="str">
        <f>"5/4"</f>
        <v>5/4</v>
      </c>
      <c r="B277" s="15" t="s">
        <v>128</v>
      </c>
      <c r="C277" s="47">
        <v>150</v>
      </c>
      <c r="D277" s="40">
        <v>3.98</v>
      </c>
      <c r="E277" s="40">
        <v>3.45</v>
      </c>
      <c r="F277" s="40">
        <v>22.16</v>
      </c>
      <c r="G277" s="47">
        <v>134.387619</v>
      </c>
      <c r="H277" s="40">
        <v>2.48</v>
      </c>
      <c r="I277" s="40">
        <v>7.0000000000000007E-2</v>
      </c>
      <c r="J277" s="40">
        <v>0</v>
      </c>
      <c r="K277" s="40">
        <v>0</v>
      </c>
      <c r="L277" s="40">
        <v>6.41</v>
      </c>
      <c r="M277" s="40">
        <v>14.96</v>
      </c>
      <c r="N277" s="40">
        <v>0.79</v>
      </c>
      <c r="O277" s="40">
        <v>0</v>
      </c>
      <c r="P277" s="40">
        <v>0</v>
      </c>
      <c r="Q277" s="40">
        <v>0.06</v>
      </c>
      <c r="R277" s="40">
        <v>0.96</v>
      </c>
      <c r="S277" s="40">
        <v>176.37</v>
      </c>
      <c r="T277" s="40">
        <v>105.46</v>
      </c>
      <c r="U277" s="40">
        <v>69.53</v>
      </c>
      <c r="V277" s="40">
        <v>11.14</v>
      </c>
      <c r="W277" s="40">
        <v>65.760000000000005</v>
      </c>
      <c r="X277" s="40">
        <v>0.28999999999999998</v>
      </c>
      <c r="Y277" s="40">
        <v>14.4</v>
      </c>
      <c r="Z277" s="40">
        <v>12</v>
      </c>
      <c r="AA277" s="40">
        <v>26.7</v>
      </c>
      <c r="AB277" s="40">
        <v>0.39</v>
      </c>
      <c r="AC277" s="40">
        <v>0.04</v>
      </c>
      <c r="AD277" s="40">
        <v>0.08</v>
      </c>
      <c r="AE277" s="40">
        <v>0.28000000000000003</v>
      </c>
      <c r="AF277" s="40">
        <v>1.21</v>
      </c>
      <c r="AG277" s="40">
        <v>0.31</v>
      </c>
      <c r="AH277" s="7">
        <v>0</v>
      </c>
      <c r="AI277" s="7">
        <v>111.73</v>
      </c>
      <c r="AJ277" s="7">
        <v>102.68</v>
      </c>
      <c r="AK277" s="7">
        <v>184.88</v>
      </c>
      <c r="AL277" s="7">
        <v>58.8</v>
      </c>
      <c r="AM277" s="7">
        <v>35.450000000000003</v>
      </c>
      <c r="AN277" s="7">
        <v>72.39</v>
      </c>
      <c r="AO277" s="7">
        <v>26.03</v>
      </c>
      <c r="AP277" s="7">
        <v>123.01</v>
      </c>
      <c r="AQ277" s="7">
        <v>77.72</v>
      </c>
      <c r="AR277" s="7">
        <v>106.77</v>
      </c>
      <c r="AS277" s="7">
        <v>87.34</v>
      </c>
      <c r="AT277" s="7">
        <v>48.36</v>
      </c>
      <c r="AU277" s="7">
        <v>83.02</v>
      </c>
      <c r="AV277" s="7">
        <v>725.92</v>
      </c>
      <c r="AW277" s="7">
        <v>0</v>
      </c>
      <c r="AX277" s="7">
        <v>235.98</v>
      </c>
      <c r="AY277" s="7">
        <v>121.09</v>
      </c>
      <c r="AZ277" s="7">
        <v>62.1</v>
      </c>
      <c r="BA277" s="7">
        <v>49.91</v>
      </c>
      <c r="BB277" s="7">
        <v>7.0000000000000007E-2</v>
      </c>
      <c r="BC277" s="7">
        <v>0.03</v>
      </c>
      <c r="BD277" s="7">
        <v>0.02</v>
      </c>
      <c r="BE277" s="7">
        <v>0.04</v>
      </c>
      <c r="BF277" s="7">
        <v>0.05</v>
      </c>
      <c r="BG277" s="7">
        <v>0.21</v>
      </c>
      <c r="BH277" s="7">
        <v>0</v>
      </c>
      <c r="BI277" s="7">
        <v>0.57999999999999996</v>
      </c>
      <c r="BJ277" s="7">
        <v>0</v>
      </c>
      <c r="BK277" s="7">
        <v>0.18</v>
      </c>
      <c r="BL277" s="7">
        <v>0</v>
      </c>
      <c r="BM277" s="7">
        <v>0</v>
      </c>
      <c r="BN277" s="7">
        <v>0</v>
      </c>
      <c r="BO277" s="7">
        <v>0.04</v>
      </c>
      <c r="BP277" s="7">
        <v>0.06</v>
      </c>
      <c r="BQ277" s="7">
        <v>0.48</v>
      </c>
      <c r="BR277" s="7">
        <v>0</v>
      </c>
      <c r="BS277" s="7">
        <v>0</v>
      </c>
      <c r="BT277" s="7">
        <v>0.03</v>
      </c>
      <c r="BU277" s="7">
        <v>0</v>
      </c>
      <c r="BV277" s="7">
        <v>0</v>
      </c>
      <c r="BW277" s="7">
        <v>0</v>
      </c>
      <c r="BX277" s="7">
        <v>0</v>
      </c>
      <c r="BY277" s="7">
        <v>0</v>
      </c>
      <c r="BZ277" s="7">
        <v>135.51</v>
      </c>
      <c r="CA277" s="16"/>
      <c r="CB277" s="16"/>
      <c r="CC277" s="7">
        <v>16.399999999999999</v>
      </c>
      <c r="CE277" s="7">
        <v>33.380000000000003</v>
      </c>
      <c r="CF277" s="7">
        <v>14.46</v>
      </c>
      <c r="CG277" s="7">
        <v>23.92</v>
      </c>
      <c r="CH277" s="7">
        <v>1875.37</v>
      </c>
      <c r="CI277" s="7">
        <v>844.23</v>
      </c>
      <c r="CJ277" s="7">
        <v>1359.8</v>
      </c>
      <c r="CK277" s="7">
        <v>43.77</v>
      </c>
      <c r="CL277" s="7">
        <v>22.87</v>
      </c>
      <c r="CM277" s="7">
        <v>33.32</v>
      </c>
      <c r="CN277" s="7">
        <v>3.75</v>
      </c>
      <c r="CO277" s="7">
        <v>0.38</v>
      </c>
    </row>
    <row r="278" spans="1:93" s="8" customFormat="1" x14ac:dyDescent="0.25">
      <c r="A278" s="21"/>
      <c r="B278" s="22" t="s">
        <v>101</v>
      </c>
      <c r="C278" s="48">
        <f>SUM(C274:C277)</f>
        <v>330</v>
      </c>
      <c r="D278" s="41">
        <f t="shared" ref="D278:AG278" si="52">SUM(D274:D277)</f>
        <v>6.75</v>
      </c>
      <c r="E278" s="41">
        <f t="shared" si="52"/>
        <v>8.1900000000000013</v>
      </c>
      <c r="F278" s="41">
        <f t="shared" si="52"/>
        <v>37</v>
      </c>
      <c r="G278" s="48">
        <f t="shared" si="52"/>
        <v>246.93697400000002</v>
      </c>
      <c r="H278" s="41">
        <f t="shared" si="52"/>
        <v>5.48</v>
      </c>
      <c r="I278" s="41">
        <f t="shared" si="52"/>
        <v>0.18</v>
      </c>
      <c r="J278" s="41">
        <f t="shared" si="52"/>
        <v>0</v>
      </c>
      <c r="K278" s="41">
        <f t="shared" si="52"/>
        <v>0</v>
      </c>
      <c r="L278" s="41">
        <f t="shared" si="52"/>
        <v>12.219999999999999</v>
      </c>
      <c r="M278" s="41">
        <f t="shared" si="52"/>
        <v>23.86</v>
      </c>
      <c r="N278" s="41">
        <f t="shared" si="52"/>
        <v>0.92</v>
      </c>
      <c r="O278" s="41">
        <f t="shared" si="52"/>
        <v>0</v>
      </c>
      <c r="P278" s="41">
        <f t="shared" si="52"/>
        <v>0</v>
      </c>
      <c r="Q278" s="41">
        <f t="shared" si="52"/>
        <v>0.1</v>
      </c>
      <c r="R278" s="41">
        <f t="shared" si="52"/>
        <v>1.79</v>
      </c>
      <c r="S278" s="41">
        <f t="shared" si="52"/>
        <v>195.72</v>
      </c>
      <c r="T278" s="41">
        <f t="shared" si="52"/>
        <v>161.26999999999998</v>
      </c>
      <c r="U278" s="41">
        <f t="shared" si="52"/>
        <v>114.49000000000001</v>
      </c>
      <c r="V278" s="41">
        <f t="shared" si="52"/>
        <v>16.130000000000003</v>
      </c>
      <c r="W278" s="41">
        <f t="shared" si="52"/>
        <v>98.65</v>
      </c>
      <c r="X278" s="41">
        <f t="shared" si="52"/>
        <v>0.35</v>
      </c>
      <c r="Y278" s="41">
        <f t="shared" si="52"/>
        <v>41.9</v>
      </c>
      <c r="Z278" s="41">
        <f t="shared" si="52"/>
        <v>30.38</v>
      </c>
      <c r="AA278" s="41">
        <f t="shared" si="52"/>
        <v>57.45</v>
      </c>
      <c r="AB278" s="41">
        <f t="shared" si="52"/>
        <v>0.44</v>
      </c>
      <c r="AC278" s="41">
        <f t="shared" si="52"/>
        <v>0.05</v>
      </c>
      <c r="AD278" s="41">
        <f t="shared" si="52"/>
        <v>0.14000000000000001</v>
      </c>
      <c r="AE278" s="41">
        <f t="shared" si="52"/>
        <v>0.32</v>
      </c>
      <c r="AF278" s="41">
        <f t="shared" si="52"/>
        <v>1.52</v>
      </c>
      <c r="AG278" s="41">
        <f t="shared" si="52"/>
        <v>0.51</v>
      </c>
      <c r="AH278" s="8">
        <v>0</v>
      </c>
      <c r="AI278" s="8">
        <v>193.65</v>
      </c>
      <c r="AJ278" s="8">
        <v>187.81</v>
      </c>
      <c r="AK278" s="8">
        <v>315.92</v>
      </c>
      <c r="AL278" s="8">
        <v>103.24</v>
      </c>
      <c r="AM278" s="8">
        <v>61.31</v>
      </c>
      <c r="AN278" s="8">
        <v>124.76</v>
      </c>
      <c r="AO278" s="8">
        <v>47.1</v>
      </c>
      <c r="AP278" s="8">
        <v>215.59</v>
      </c>
      <c r="AQ278" s="8">
        <v>135.63</v>
      </c>
      <c r="AR278" s="8">
        <v>186.37</v>
      </c>
      <c r="AS278" s="8">
        <v>154.78</v>
      </c>
      <c r="AT278" s="8">
        <v>84.04</v>
      </c>
      <c r="AU278" s="8">
        <v>144.25</v>
      </c>
      <c r="AV278" s="8">
        <v>1235.01</v>
      </c>
      <c r="AW278" s="8">
        <v>0</v>
      </c>
      <c r="AX278" s="8">
        <v>401.94</v>
      </c>
      <c r="AY278" s="8">
        <v>194.91</v>
      </c>
      <c r="AZ278" s="8">
        <v>111.39</v>
      </c>
      <c r="BA278" s="8">
        <v>87.82</v>
      </c>
      <c r="BB278" s="8">
        <v>0.21</v>
      </c>
      <c r="BC278" s="8">
        <v>0.09</v>
      </c>
      <c r="BD278" s="8">
        <v>0.05</v>
      </c>
      <c r="BE278" s="8">
        <v>0.12</v>
      </c>
      <c r="BF278" s="8">
        <v>0.13</v>
      </c>
      <c r="BG278" s="8">
        <v>0.61</v>
      </c>
      <c r="BH278" s="8">
        <v>0</v>
      </c>
      <c r="BI278" s="8">
        <v>1.71</v>
      </c>
      <c r="BJ278" s="8">
        <v>0</v>
      </c>
      <c r="BK278" s="8">
        <v>0.52</v>
      </c>
      <c r="BL278" s="8">
        <v>0</v>
      </c>
      <c r="BM278" s="8">
        <v>0</v>
      </c>
      <c r="BN278" s="8">
        <v>0</v>
      </c>
      <c r="BO278" s="8">
        <v>0.12</v>
      </c>
      <c r="BP278" s="8">
        <v>0.18</v>
      </c>
      <c r="BQ278" s="8">
        <v>1.39</v>
      </c>
      <c r="BR278" s="8">
        <v>0</v>
      </c>
      <c r="BS278" s="8">
        <v>0</v>
      </c>
      <c r="BT278" s="8">
        <v>0.14000000000000001</v>
      </c>
      <c r="BU278" s="8">
        <v>0.01</v>
      </c>
      <c r="BV278" s="8">
        <v>0</v>
      </c>
      <c r="BW278" s="8">
        <v>0</v>
      </c>
      <c r="BX278" s="8">
        <v>0</v>
      </c>
      <c r="BY278" s="8">
        <v>0</v>
      </c>
      <c r="BZ278" s="8">
        <v>292.48</v>
      </c>
      <c r="CA278" s="6"/>
      <c r="CB278" s="6" t="e">
        <f>$G$278/#REF!*100</f>
        <v>#REF!</v>
      </c>
      <c r="CC278" s="8">
        <v>46.96</v>
      </c>
      <c r="CE278" s="8">
        <v>40.409999999999997</v>
      </c>
      <c r="CF278" s="8">
        <v>18.190000000000001</v>
      </c>
      <c r="CG278" s="8">
        <v>29.3</v>
      </c>
      <c r="CH278" s="8">
        <v>3022.37</v>
      </c>
      <c r="CI278" s="8">
        <v>1282.1300000000001</v>
      </c>
      <c r="CJ278" s="8">
        <v>2152.25</v>
      </c>
      <c r="CK278" s="8">
        <v>84.83</v>
      </c>
      <c r="CL278" s="8">
        <v>46.86</v>
      </c>
      <c r="CM278" s="8">
        <v>65.849999999999994</v>
      </c>
      <c r="CN278" s="8">
        <v>7.5</v>
      </c>
      <c r="CO278" s="8">
        <v>0.38</v>
      </c>
    </row>
    <row r="279" spans="1:93" x14ac:dyDescent="0.25">
      <c r="B279" s="12" t="s">
        <v>102</v>
      </c>
    </row>
    <row r="280" spans="1:93" s="7" customFormat="1" x14ac:dyDescent="0.25">
      <c r="A280" s="14" t="str">
        <f>"-"</f>
        <v>-</v>
      </c>
      <c r="B280" s="15" t="s">
        <v>135</v>
      </c>
      <c r="C280" s="47">
        <v>100</v>
      </c>
      <c r="D280" s="40">
        <v>4.8</v>
      </c>
      <c r="E280" s="40">
        <v>2.5</v>
      </c>
      <c r="F280" s="40">
        <v>11</v>
      </c>
      <c r="G280" s="47">
        <v>86.8</v>
      </c>
      <c r="H280" s="40">
        <v>0.9</v>
      </c>
      <c r="I280" s="40">
        <v>0</v>
      </c>
      <c r="J280" s="40">
        <v>0</v>
      </c>
      <c r="K280" s="40">
        <v>0</v>
      </c>
      <c r="L280" s="40">
        <v>11</v>
      </c>
      <c r="M280" s="40">
        <v>0</v>
      </c>
      <c r="N280" s="40">
        <v>0</v>
      </c>
      <c r="O280" s="40">
        <v>0</v>
      </c>
      <c r="P280" s="40">
        <v>0</v>
      </c>
      <c r="Q280" s="40">
        <v>1.1000000000000001</v>
      </c>
      <c r="R280" s="40">
        <v>0.9</v>
      </c>
      <c r="S280" s="40">
        <v>50</v>
      </c>
      <c r="T280" s="40">
        <v>152</v>
      </c>
      <c r="U280" s="40">
        <v>124</v>
      </c>
      <c r="V280" s="40">
        <v>15</v>
      </c>
      <c r="W280" s="40">
        <v>95</v>
      </c>
      <c r="X280" s="40">
        <v>0.1</v>
      </c>
      <c r="Y280" s="40">
        <v>10</v>
      </c>
      <c r="Z280" s="40">
        <v>0</v>
      </c>
      <c r="AA280" s="40">
        <v>10</v>
      </c>
      <c r="AB280" s="40">
        <v>0</v>
      </c>
      <c r="AC280" s="40">
        <v>0.03</v>
      </c>
      <c r="AD280" s="40">
        <v>0.15</v>
      </c>
      <c r="AE280" s="40">
        <v>0.2</v>
      </c>
      <c r="AF280" s="40">
        <v>1.2</v>
      </c>
      <c r="AG280" s="40">
        <v>0.6</v>
      </c>
      <c r="AH280" s="7">
        <v>0</v>
      </c>
      <c r="AI280" s="7">
        <v>323</v>
      </c>
      <c r="AJ280" s="7">
        <v>300</v>
      </c>
      <c r="AK280" s="7">
        <v>450</v>
      </c>
      <c r="AL280" s="7">
        <v>387</v>
      </c>
      <c r="AM280" s="7">
        <v>115</v>
      </c>
      <c r="AN280" s="7">
        <v>216</v>
      </c>
      <c r="AO280" s="7">
        <v>72</v>
      </c>
      <c r="AP280" s="7">
        <v>225</v>
      </c>
      <c r="AQ280" s="7">
        <v>160</v>
      </c>
      <c r="AR280" s="7">
        <v>174</v>
      </c>
      <c r="AS280" s="7">
        <v>344</v>
      </c>
      <c r="AT280" s="7">
        <v>156</v>
      </c>
      <c r="AU280" s="7">
        <v>93</v>
      </c>
      <c r="AV280" s="7">
        <v>897</v>
      </c>
      <c r="AW280" s="7">
        <v>0</v>
      </c>
      <c r="AX280" s="7">
        <v>518</v>
      </c>
      <c r="AY280" s="7">
        <v>278</v>
      </c>
      <c r="AZ280" s="7">
        <v>242</v>
      </c>
      <c r="BA280" s="7">
        <v>50</v>
      </c>
      <c r="BB280" s="7">
        <v>0.1</v>
      </c>
      <c r="BC280" s="7">
        <v>7.0000000000000007E-2</v>
      </c>
      <c r="BD280" s="7">
        <v>0.04</v>
      </c>
      <c r="BE280" s="7">
        <v>0.08</v>
      </c>
      <c r="BF280" s="7">
        <v>0.09</v>
      </c>
      <c r="BG280" s="7">
        <v>0.45</v>
      </c>
      <c r="BH280" s="7">
        <v>0.03</v>
      </c>
      <c r="BI280" s="7">
        <v>0.56000000000000005</v>
      </c>
      <c r="BJ280" s="7">
        <v>0.02</v>
      </c>
      <c r="BK280" s="7">
        <v>0.31</v>
      </c>
      <c r="BL280" s="7">
        <v>0.04</v>
      </c>
      <c r="BM280" s="7">
        <v>0</v>
      </c>
      <c r="BN280" s="7">
        <v>0</v>
      </c>
      <c r="BO280" s="7">
        <v>0.04</v>
      </c>
      <c r="BP280" s="7">
        <v>0.08</v>
      </c>
      <c r="BQ280" s="7">
        <v>0.69</v>
      </c>
      <c r="BR280" s="7">
        <v>0.01</v>
      </c>
      <c r="BS280" s="7">
        <v>0</v>
      </c>
      <c r="BT280" s="7">
        <v>0.02</v>
      </c>
      <c r="BU280" s="7">
        <v>0.03</v>
      </c>
      <c r="BV280" s="7">
        <v>0.08</v>
      </c>
      <c r="BW280" s="7">
        <v>0</v>
      </c>
      <c r="BX280" s="7">
        <v>0</v>
      </c>
      <c r="BY280" s="7">
        <v>0</v>
      </c>
      <c r="BZ280" s="7">
        <v>86.5</v>
      </c>
      <c r="CA280" s="16"/>
      <c r="CB280" s="16"/>
      <c r="CC280" s="7">
        <v>10</v>
      </c>
      <c r="CE280" s="7">
        <v>9</v>
      </c>
      <c r="CF280" s="7">
        <v>9</v>
      </c>
      <c r="CG280" s="7">
        <v>9</v>
      </c>
      <c r="CH280" s="7">
        <v>0</v>
      </c>
      <c r="CI280" s="7">
        <v>0</v>
      </c>
      <c r="CJ280" s="7">
        <v>0</v>
      </c>
      <c r="CK280" s="7">
        <v>2</v>
      </c>
      <c r="CL280" s="7">
        <v>2</v>
      </c>
      <c r="CM280" s="7">
        <v>2</v>
      </c>
      <c r="CN280" s="7">
        <v>0</v>
      </c>
      <c r="CO280" s="7">
        <v>0</v>
      </c>
    </row>
    <row r="281" spans="1:93" s="8" customFormat="1" x14ac:dyDescent="0.25">
      <c r="A281" s="21"/>
      <c r="B281" s="22" t="s">
        <v>103</v>
      </c>
      <c r="C281" s="48">
        <f>SUM(C280)</f>
        <v>100</v>
      </c>
      <c r="D281" s="41">
        <f t="shared" ref="D281:AG281" si="53">SUM(D280)</f>
        <v>4.8</v>
      </c>
      <c r="E281" s="41">
        <f t="shared" si="53"/>
        <v>2.5</v>
      </c>
      <c r="F281" s="41">
        <f t="shared" si="53"/>
        <v>11</v>
      </c>
      <c r="G281" s="48">
        <f t="shared" si="53"/>
        <v>86.8</v>
      </c>
      <c r="H281" s="41">
        <f t="shared" si="53"/>
        <v>0.9</v>
      </c>
      <c r="I281" s="41">
        <f t="shared" si="53"/>
        <v>0</v>
      </c>
      <c r="J281" s="41">
        <f t="shared" si="53"/>
        <v>0</v>
      </c>
      <c r="K281" s="41">
        <f t="shared" si="53"/>
        <v>0</v>
      </c>
      <c r="L281" s="41">
        <f t="shared" si="53"/>
        <v>11</v>
      </c>
      <c r="M281" s="41">
        <f t="shared" si="53"/>
        <v>0</v>
      </c>
      <c r="N281" s="41">
        <f t="shared" si="53"/>
        <v>0</v>
      </c>
      <c r="O281" s="41">
        <f t="shared" si="53"/>
        <v>0</v>
      </c>
      <c r="P281" s="41">
        <f t="shared" si="53"/>
        <v>0</v>
      </c>
      <c r="Q281" s="41">
        <f t="shared" si="53"/>
        <v>1.1000000000000001</v>
      </c>
      <c r="R281" s="41">
        <f t="shared" si="53"/>
        <v>0.9</v>
      </c>
      <c r="S281" s="41">
        <f t="shared" si="53"/>
        <v>50</v>
      </c>
      <c r="T281" s="41">
        <f t="shared" si="53"/>
        <v>152</v>
      </c>
      <c r="U281" s="41">
        <f t="shared" si="53"/>
        <v>124</v>
      </c>
      <c r="V281" s="41">
        <f t="shared" si="53"/>
        <v>15</v>
      </c>
      <c r="W281" s="41">
        <f t="shared" si="53"/>
        <v>95</v>
      </c>
      <c r="X281" s="41">
        <f t="shared" si="53"/>
        <v>0.1</v>
      </c>
      <c r="Y281" s="41">
        <f t="shared" si="53"/>
        <v>10</v>
      </c>
      <c r="Z281" s="41">
        <f t="shared" si="53"/>
        <v>0</v>
      </c>
      <c r="AA281" s="41">
        <f t="shared" si="53"/>
        <v>10</v>
      </c>
      <c r="AB281" s="41">
        <f t="shared" si="53"/>
        <v>0</v>
      </c>
      <c r="AC281" s="41">
        <f t="shared" si="53"/>
        <v>0.03</v>
      </c>
      <c r="AD281" s="41">
        <f t="shared" si="53"/>
        <v>0.15</v>
      </c>
      <c r="AE281" s="41">
        <f t="shared" si="53"/>
        <v>0.2</v>
      </c>
      <c r="AF281" s="41">
        <f t="shared" si="53"/>
        <v>1.2</v>
      </c>
      <c r="AG281" s="41">
        <f t="shared" si="53"/>
        <v>0.6</v>
      </c>
      <c r="AH281" s="8">
        <v>0</v>
      </c>
      <c r="AI281" s="8">
        <v>323</v>
      </c>
      <c r="AJ281" s="8">
        <v>300</v>
      </c>
      <c r="AK281" s="8">
        <v>450</v>
      </c>
      <c r="AL281" s="8">
        <v>387</v>
      </c>
      <c r="AM281" s="8">
        <v>115</v>
      </c>
      <c r="AN281" s="8">
        <v>216</v>
      </c>
      <c r="AO281" s="8">
        <v>72</v>
      </c>
      <c r="AP281" s="8">
        <v>225</v>
      </c>
      <c r="AQ281" s="8">
        <v>160</v>
      </c>
      <c r="AR281" s="8">
        <v>174</v>
      </c>
      <c r="AS281" s="8">
        <v>344</v>
      </c>
      <c r="AT281" s="8">
        <v>156</v>
      </c>
      <c r="AU281" s="8">
        <v>93</v>
      </c>
      <c r="AV281" s="8">
        <v>897</v>
      </c>
      <c r="AW281" s="8">
        <v>0</v>
      </c>
      <c r="AX281" s="8">
        <v>518</v>
      </c>
      <c r="AY281" s="8">
        <v>278</v>
      </c>
      <c r="AZ281" s="8">
        <v>242</v>
      </c>
      <c r="BA281" s="8">
        <v>50</v>
      </c>
      <c r="BB281" s="8">
        <v>0.1</v>
      </c>
      <c r="BC281" s="8">
        <v>7.0000000000000007E-2</v>
      </c>
      <c r="BD281" s="8">
        <v>0.04</v>
      </c>
      <c r="BE281" s="8">
        <v>0.08</v>
      </c>
      <c r="BF281" s="8">
        <v>0.09</v>
      </c>
      <c r="BG281" s="8">
        <v>0.45</v>
      </c>
      <c r="BH281" s="8">
        <v>0.03</v>
      </c>
      <c r="BI281" s="8">
        <v>0.56000000000000005</v>
      </c>
      <c r="BJ281" s="8">
        <v>0.02</v>
      </c>
      <c r="BK281" s="8">
        <v>0.31</v>
      </c>
      <c r="BL281" s="8">
        <v>0.04</v>
      </c>
      <c r="BM281" s="8">
        <v>0</v>
      </c>
      <c r="BN281" s="8">
        <v>0</v>
      </c>
      <c r="BO281" s="8">
        <v>0.04</v>
      </c>
      <c r="BP281" s="8">
        <v>0.08</v>
      </c>
      <c r="BQ281" s="8">
        <v>0.69</v>
      </c>
      <c r="BR281" s="8">
        <v>0.01</v>
      </c>
      <c r="BS281" s="8">
        <v>0</v>
      </c>
      <c r="BT281" s="8">
        <v>0.02</v>
      </c>
      <c r="BU281" s="8">
        <v>0.03</v>
      </c>
      <c r="BV281" s="8">
        <v>0.08</v>
      </c>
      <c r="BW281" s="8">
        <v>0</v>
      </c>
      <c r="BX281" s="8">
        <v>0</v>
      </c>
      <c r="BY281" s="8">
        <v>0</v>
      </c>
      <c r="BZ281" s="8">
        <v>86.5</v>
      </c>
      <c r="CA281" s="6"/>
      <c r="CB281" s="6" t="e">
        <f>$G$281/#REF!*100</f>
        <v>#REF!</v>
      </c>
      <c r="CC281" s="8">
        <v>10</v>
      </c>
      <c r="CE281" s="8">
        <v>9</v>
      </c>
      <c r="CF281" s="8">
        <v>9</v>
      </c>
      <c r="CG281" s="8">
        <v>9</v>
      </c>
      <c r="CH281" s="8">
        <v>0</v>
      </c>
      <c r="CI281" s="8">
        <v>0</v>
      </c>
      <c r="CJ281" s="8">
        <v>0</v>
      </c>
      <c r="CK281" s="8">
        <v>2</v>
      </c>
      <c r="CL281" s="8">
        <v>2</v>
      </c>
      <c r="CM281" s="8">
        <v>2</v>
      </c>
      <c r="CN281" s="8">
        <v>0</v>
      </c>
      <c r="CO281" s="8">
        <v>0</v>
      </c>
    </row>
    <row r="282" spans="1:93" x14ac:dyDescent="0.25">
      <c r="B282" s="12" t="s">
        <v>104</v>
      </c>
    </row>
    <row r="283" spans="1:93" s="19" customFormat="1" x14ac:dyDescent="0.25">
      <c r="A283" s="17" t="str">
        <f>"-"</f>
        <v>-</v>
      </c>
      <c r="B283" s="18" t="s">
        <v>105</v>
      </c>
      <c r="C283" s="46">
        <v>20</v>
      </c>
      <c r="D283" s="39">
        <v>1.22</v>
      </c>
      <c r="E283" s="39">
        <v>0.12</v>
      </c>
      <c r="F283" s="39">
        <v>7.38</v>
      </c>
      <c r="G283" s="46">
        <v>36.031199999999998</v>
      </c>
      <c r="H283" s="39">
        <v>0</v>
      </c>
      <c r="I283" s="39">
        <v>0</v>
      </c>
      <c r="J283" s="39">
        <v>0</v>
      </c>
      <c r="K283" s="39">
        <v>0</v>
      </c>
      <c r="L283" s="39">
        <v>0.22</v>
      </c>
      <c r="M283" s="39">
        <v>7.12</v>
      </c>
      <c r="N283" s="39">
        <v>0.04</v>
      </c>
      <c r="O283" s="39">
        <v>0</v>
      </c>
      <c r="P283" s="39">
        <v>0</v>
      </c>
      <c r="Q283" s="39">
        <v>0</v>
      </c>
      <c r="R283" s="39">
        <v>0.36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0</v>
      </c>
      <c r="AG283" s="39">
        <v>0</v>
      </c>
      <c r="AH283" s="19">
        <v>0</v>
      </c>
      <c r="AI283" s="19">
        <v>63.86</v>
      </c>
      <c r="AJ283" s="19">
        <v>66.47</v>
      </c>
      <c r="AK283" s="19">
        <v>101.79</v>
      </c>
      <c r="AL283" s="19">
        <v>33.76</v>
      </c>
      <c r="AM283" s="19">
        <v>20.010000000000002</v>
      </c>
      <c r="AN283" s="19">
        <v>40.020000000000003</v>
      </c>
      <c r="AO283" s="19">
        <v>15.14</v>
      </c>
      <c r="AP283" s="19">
        <v>72.38</v>
      </c>
      <c r="AQ283" s="19">
        <v>44.89</v>
      </c>
      <c r="AR283" s="19">
        <v>62.64</v>
      </c>
      <c r="AS283" s="19">
        <v>51.68</v>
      </c>
      <c r="AT283" s="19">
        <v>27.14</v>
      </c>
      <c r="AU283" s="19">
        <v>48.02</v>
      </c>
      <c r="AV283" s="19">
        <v>401.59</v>
      </c>
      <c r="AW283" s="19">
        <v>0</v>
      </c>
      <c r="AX283" s="19">
        <v>130.85</v>
      </c>
      <c r="AY283" s="19">
        <v>56.9</v>
      </c>
      <c r="AZ283" s="19">
        <v>37.76</v>
      </c>
      <c r="BA283" s="19">
        <v>29.93</v>
      </c>
      <c r="BB283" s="19">
        <v>0</v>
      </c>
      <c r="BC283" s="19">
        <v>0</v>
      </c>
      <c r="BD283" s="19">
        <v>0</v>
      </c>
      <c r="BE283" s="19">
        <v>0</v>
      </c>
      <c r="BF283" s="19">
        <v>0</v>
      </c>
      <c r="BG283" s="19">
        <v>0</v>
      </c>
      <c r="BH283" s="19">
        <v>0</v>
      </c>
      <c r="BI283" s="19">
        <v>0.02</v>
      </c>
      <c r="BJ283" s="19">
        <v>0</v>
      </c>
      <c r="BK283" s="19">
        <v>0</v>
      </c>
      <c r="BL283" s="19">
        <v>0</v>
      </c>
      <c r="BM283" s="19">
        <v>0</v>
      </c>
      <c r="BN283" s="19">
        <v>0</v>
      </c>
      <c r="BO283" s="19">
        <v>0</v>
      </c>
      <c r="BP283" s="19">
        <v>0</v>
      </c>
      <c r="BQ283" s="19">
        <v>0.01</v>
      </c>
      <c r="BR283" s="19">
        <v>0</v>
      </c>
      <c r="BS283" s="19">
        <v>0</v>
      </c>
      <c r="BT283" s="19">
        <v>0.06</v>
      </c>
      <c r="BU283" s="19">
        <v>0</v>
      </c>
      <c r="BV283" s="19">
        <v>0</v>
      </c>
      <c r="BW283" s="19">
        <v>0</v>
      </c>
      <c r="BX283" s="19">
        <v>0</v>
      </c>
      <c r="BY283" s="19">
        <v>0</v>
      </c>
      <c r="BZ283" s="19">
        <v>7.82</v>
      </c>
      <c r="CA283" s="20"/>
      <c r="CB283" s="20"/>
      <c r="CC283" s="19">
        <v>0</v>
      </c>
      <c r="CE283" s="19">
        <v>0</v>
      </c>
      <c r="CF283" s="19">
        <v>0</v>
      </c>
      <c r="CG283" s="19">
        <v>0</v>
      </c>
      <c r="CH283" s="19">
        <v>380</v>
      </c>
      <c r="CI283" s="19">
        <v>146.4</v>
      </c>
      <c r="CJ283" s="19">
        <v>263.2</v>
      </c>
      <c r="CK283" s="19">
        <v>3.04</v>
      </c>
      <c r="CL283" s="19">
        <v>3.04</v>
      </c>
      <c r="CM283" s="19">
        <v>3.04</v>
      </c>
      <c r="CN283" s="19">
        <v>0</v>
      </c>
      <c r="CO283" s="19">
        <v>0</v>
      </c>
    </row>
    <row r="284" spans="1:93" s="19" customFormat="1" x14ac:dyDescent="0.25">
      <c r="A284" s="17" t="str">
        <f>"-"</f>
        <v>-</v>
      </c>
      <c r="B284" s="18" t="s">
        <v>106</v>
      </c>
      <c r="C284" s="46">
        <v>20</v>
      </c>
      <c r="D284" s="39">
        <v>1.2</v>
      </c>
      <c r="E284" s="39">
        <v>0.24</v>
      </c>
      <c r="F284" s="39">
        <v>8.34</v>
      </c>
      <c r="G284" s="46">
        <v>38.196000000000005</v>
      </c>
      <c r="H284" s="39">
        <v>0.04</v>
      </c>
      <c r="I284" s="39">
        <v>0</v>
      </c>
      <c r="J284" s="39">
        <v>0</v>
      </c>
      <c r="K284" s="39">
        <v>0</v>
      </c>
      <c r="L284" s="39">
        <v>0.24</v>
      </c>
      <c r="M284" s="39">
        <v>6.44</v>
      </c>
      <c r="N284" s="39">
        <v>1.66</v>
      </c>
      <c r="O284" s="39">
        <v>0</v>
      </c>
      <c r="P284" s="39">
        <v>0</v>
      </c>
      <c r="Q284" s="39">
        <v>0.2</v>
      </c>
      <c r="R284" s="39">
        <v>0.5</v>
      </c>
      <c r="S284" s="39">
        <v>122</v>
      </c>
      <c r="T284" s="39">
        <v>49</v>
      </c>
      <c r="U284" s="39">
        <v>7</v>
      </c>
      <c r="V284" s="39">
        <v>9.4</v>
      </c>
      <c r="W284" s="39">
        <v>31.6</v>
      </c>
      <c r="X284" s="39">
        <v>0.78</v>
      </c>
      <c r="Y284" s="39">
        <v>0</v>
      </c>
      <c r="Z284" s="39">
        <v>1</v>
      </c>
      <c r="AA284" s="39">
        <v>0.2</v>
      </c>
      <c r="AB284" s="39">
        <v>0.28000000000000003</v>
      </c>
      <c r="AC284" s="39">
        <v>0.04</v>
      </c>
      <c r="AD284" s="39">
        <v>0.02</v>
      </c>
      <c r="AE284" s="39">
        <v>0.14000000000000001</v>
      </c>
      <c r="AF284" s="39">
        <v>0.4</v>
      </c>
      <c r="AG284" s="39">
        <v>0</v>
      </c>
      <c r="AH284" s="19">
        <v>0</v>
      </c>
      <c r="AI284" s="19">
        <v>64.400000000000006</v>
      </c>
      <c r="AJ284" s="19">
        <v>49.6</v>
      </c>
      <c r="AK284" s="19">
        <v>85.4</v>
      </c>
      <c r="AL284" s="19">
        <v>44.6</v>
      </c>
      <c r="AM284" s="19">
        <v>18.600000000000001</v>
      </c>
      <c r="AN284" s="19">
        <v>39.6</v>
      </c>
      <c r="AO284" s="19">
        <v>16</v>
      </c>
      <c r="AP284" s="19">
        <v>74.2</v>
      </c>
      <c r="AQ284" s="19">
        <v>59.4</v>
      </c>
      <c r="AR284" s="19">
        <v>58.2</v>
      </c>
      <c r="AS284" s="19">
        <v>92.8</v>
      </c>
      <c r="AT284" s="19">
        <v>24.8</v>
      </c>
      <c r="AU284" s="19">
        <v>62</v>
      </c>
      <c r="AV284" s="19">
        <v>311.8</v>
      </c>
      <c r="AW284" s="19">
        <v>0</v>
      </c>
      <c r="AX284" s="19">
        <v>105.2</v>
      </c>
      <c r="AY284" s="19">
        <v>58.2</v>
      </c>
      <c r="AZ284" s="19">
        <v>36</v>
      </c>
      <c r="BA284" s="19">
        <v>26</v>
      </c>
      <c r="BB284" s="19">
        <v>0</v>
      </c>
      <c r="BC284" s="19">
        <v>0</v>
      </c>
      <c r="BD284" s="19">
        <v>0</v>
      </c>
      <c r="BE284" s="19">
        <v>0</v>
      </c>
      <c r="BF284" s="19">
        <v>0</v>
      </c>
      <c r="BG284" s="19">
        <v>0</v>
      </c>
      <c r="BH284" s="19">
        <v>0</v>
      </c>
      <c r="BI284" s="19">
        <v>0.03</v>
      </c>
      <c r="BJ284" s="19">
        <v>0</v>
      </c>
      <c r="BK284" s="19">
        <v>0</v>
      </c>
      <c r="BL284" s="19">
        <v>0</v>
      </c>
      <c r="BM284" s="19">
        <v>0</v>
      </c>
      <c r="BN284" s="19">
        <v>0</v>
      </c>
      <c r="BO284" s="19">
        <v>0</v>
      </c>
      <c r="BP284" s="19">
        <v>0</v>
      </c>
      <c r="BQ284" s="19">
        <v>0.02</v>
      </c>
      <c r="BR284" s="19">
        <v>0</v>
      </c>
      <c r="BS284" s="19">
        <v>0</v>
      </c>
      <c r="BT284" s="19">
        <v>0.1</v>
      </c>
      <c r="BU284" s="19">
        <v>0.02</v>
      </c>
      <c r="BV284" s="19">
        <v>0</v>
      </c>
      <c r="BW284" s="19">
        <v>0</v>
      </c>
      <c r="BX284" s="19">
        <v>0</v>
      </c>
      <c r="BY284" s="19">
        <v>0</v>
      </c>
      <c r="BZ284" s="19">
        <v>9.4</v>
      </c>
      <c r="CA284" s="20"/>
      <c r="CB284" s="20"/>
      <c r="CC284" s="19">
        <v>0.17</v>
      </c>
      <c r="CE284" s="19">
        <v>3</v>
      </c>
      <c r="CF284" s="19">
        <v>3</v>
      </c>
      <c r="CG284" s="19">
        <v>3</v>
      </c>
      <c r="CH284" s="19">
        <v>570</v>
      </c>
      <c r="CI284" s="19">
        <v>219.6</v>
      </c>
      <c r="CJ284" s="19">
        <v>394.8</v>
      </c>
      <c r="CK284" s="19">
        <v>5.7</v>
      </c>
      <c r="CL284" s="19">
        <v>4.74</v>
      </c>
      <c r="CM284" s="19">
        <v>5.22</v>
      </c>
      <c r="CN284" s="19">
        <v>0</v>
      </c>
      <c r="CO284" s="19">
        <v>0</v>
      </c>
    </row>
    <row r="285" spans="1:93" s="19" customFormat="1" x14ac:dyDescent="0.25">
      <c r="A285" s="17" t="str">
        <f>"6/10"</f>
        <v>6/10</v>
      </c>
      <c r="B285" s="18" t="s">
        <v>107</v>
      </c>
      <c r="C285" s="46">
        <v>150</v>
      </c>
      <c r="D285" s="39">
        <v>0.76</v>
      </c>
      <c r="E285" s="39">
        <v>0.04</v>
      </c>
      <c r="F285" s="39">
        <v>17.38</v>
      </c>
      <c r="G285" s="46">
        <v>65.699190000000002</v>
      </c>
      <c r="H285" s="39">
        <v>0.02</v>
      </c>
      <c r="I285" s="39">
        <v>0</v>
      </c>
      <c r="J285" s="39">
        <v>0</v>
      </c>
      <c r="K285" s="39">
        <v>0</v>
      </c>
      <c r="L285" s="39">
        <v>14.39</v>
      </c>
      <c r="M285" s="39">
        <v>0.43</v>
      </c>
      <c r="N285" s="39">
        <v>2.57</v>
      </c>
      <c r="O285" s="39">
        <v>0</v>
      </c>
      <c r="P285" s="39">
        <v>0</v>
      </c>
      <c r="Q285" s="39">
        <v>0.23</v>
      </c>
      <c r="R285" s="39">
        <v>0.61</v>
      </c>
      <c r="S285" s="39">
        <v>2.6</v>
      </c>
      <c r="T285" s="39">
        <v>255.2</v>
      </c>
      <c r="U285" s="39">
        <v>23.5</v>
      </c>
      <c r="V285" s="39">
        <v>14.96</v>
      </c>
      <c r="W285" s="39">
        <v>20.37</v>
      </c>
      <c r="X285" s="39">
        <v>0.49</v>
      </c>
      <c r="Y285" s="39">
        <v>0</v>
      </c>
      <c r="Z285" s="39">
        <v>472.5</v>
      </c>
      <c r="AA285" s="39">
        <v>87.45</v>
      </c>
      <c r="AB285" s="39">
        <v>0.83</v>
      </c>
      <c r="AC285" s="39">
        <v>0.03</v>
      </c>
      <c r="AD285" s="39">
        <v>0.04</v>
      </c>
      <c r="AE285" s="39">
        <v>0.38</v>
      </c>
      <c r="AF285" s="39">
        <v>0.59</v>
      </c>
      <c r="AG285" s="39">
        <v>0.36</v>
      </c>
      <c r="AH285" s="19">
        <v>0</v>
      </c>
      <c r="AI285" s="19">
        <v>0.01</v>
      </c>
      <c r="AJ285" s="19">
        <v>0.01</v>
      </c>
      <c r="AK285" s="19">
        <v>0.01</v>
      </c>
      <c r="AL285" s="19">
        <v>0.01</v>
      </c>
      <c r="AM285" s="19">
        <v>0</v>
      </c>
      <c r="AN285" s="19">
        <v>0.01</v>
      </c>
      <c r="AO285" s="19">
        <v>0</v>
      </c>
      <c r="AP285" s="19">
        <v>0.01</v>
      </c>
      <c r="AQ285" s="19">
        <v>0.01</v>
      </c>
      <c r="AR285" s="19">
        <v>0.01</v>
      </c>
      <c r="AS285" s="19">
        <v>0.04</v>
      </c>
      <c r="AT285" s="19">
        <v>0</v>
      </c>
      <c r="AU285" s="19">
        <v>0.01</v>
      </c>
      <c r="AV285" s="19">
        <v>0.02</v>
      </c>
      <c r="AW285" s="19">
        <v>0</v>
      </c>
      <c r="AX285" s="19">
        <v>0.01</v>
      </c>
      <c r="AY285" s="19">
        <v>0.01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19">
        <v>0</v>
      </c>
      <c r="BF285" s="19">
        <v>0</v>
      </c>
      <c r="BG285" s="19">
        <v>0</v>
      </c>
      <c r="BH285" s="19">
        <v>0</v>
      </c>
      <c r="BI285" s="19">
        <v>0</v>
      </c>
      <c r="BJ285" s="19">
        <v>0</v>
      </c>
      <c r="BK285" s="19">
        <v>0</v>
      </c>
      <c r="BL285" s="19">
        <v>0</v>
      </c>
      <c r="BM285" s="19">
        <v>0</v>
      </c>
      <c r="BN285" s="19">
        <v>0</v>
      </c>
      <c r="BO285" s="19">
        <v>0</v>
      </c>
      <c r="BP285" s="19">
        <v>0</v>
      </c>
      <c r="BQ285" s="19">
        <v>0.01</v>
      </c>
      <c r="BR285" s="19">
        <v>0</v>
      </c>
      <c r="BS285" s="19">
        <v>0</v>
      </c>
      <c r="BT285" s="19">
        <v>0</v>
      </c>
      <c r="BU285" s="19">
        <v>0</v>
      </c>
      <c r="BV285" s="19">
        <v>0</v>
      </c>
      <c r="BW285" s="19">
        <v>0</v>
      </c>
      <c r="BX285" s="19">
        <v>0</v>
      </c>
      <c r="BY285" s="19">
        <v>0</v>
      </c>
      <c r="BZ285" s="19">
        <v>160.51</v>
      </c>
      <c r="CA285" s="20"/>
      <c r="CB285" s="20"/>
      <c r="CC285" s="19">
        <v>78.75</v>
      </c>
      <c r="CE285" s="19">
        <v>3.95</v>
      </c>
      <c r="CF285" s="19">
        <v>3.95</v>
      </c>
      <c r="CG285" s="19">
        <v>3.95</v>
      </c>
      <c r="CH285" s="19">
        <v>454.5</v>
      </c>
      <c r="CI285" s="19">
        <v>172.98</v>
      </c>
      <c r="CJ285" s="19">
        <v>313.74</v>
      </c>
      <c r="CK285" s="19">
        <v>41.94</v>
      </c>
      <c r="CL285" s="19">
        <v>24.93</v>
      </c>
      <c r="CM285" s="19">
        <v>33.44</v>
      </c>
      <c r="CN285" s="19">
        <v>7.5</v>
      </c>
      <c r="CO285" s="19">
        <v>0</v>
      </c>
    </row>
    <row r="286" spans="1:93" s="19" customFormat="1" ht="31.5" x14ac:dyDescent="0.25">
      <c r="A286" s="17" t="str">
        <f>"32/1"</f>
        <v>32/1</v>
      </c>
      <c r="B286" s="18" t="s">
        <v>136</v>
      </c>
      <c r="C286" s="46">
        <v>30</v>
      </c>
      <c r="D286" s="39">
        <v>0.41</v>
      </c>
      <c r="E286" s="39">
        <v>1.79</v>
      </c>
      <c r="F286" s="39">
        <v>2.7</v>
      </c>
      <c r="G286" s="46">
        <v>26.959243751999995</v>
      </c>
      <c r="H286" s="39">
        <v>0.23</v>
      </c>
      <c r="I286" s="39">
        <v>1.17</v>
      </c>
      <c r="J286" s="39">
        <v>0</v>
      </c>
      <c r="K286" s="39">
        <v>0</v>
      </c>
      <c r="L286" s="39">
        <v>2.02</v>
      </c>
      <c r="M286" s="39">
        <v>0.03</v>
      </c>
      <c r="N286" s="39">
        <v>0.65</v>
      </c>
      <c r="O286" s="39">
        <v>0</v>
      </c>
      <c r="P286" s="39">
        <v>0</v>
      </c>
      <c r="Q286" s="39">
        <v>0.03</v>
      </c>
      <c r="R286" s="39">
        <v>0.44</v>
      </c>
      <c r="S286" s="39">
        <v>66.94</v>
      </c>
      <c r="T286" s="39">
        <v>67.010000000000005</v>
      </c>
      <c r="U286" s="39">
        <v>10.220000000000001</v>
      </c>
      <c r="V286" s="39">
        <v>5.79</v>
      </c>
      <c r="W286" s="39">
        <v>11.4</v>
      </c>
      <c r="X286" s="39">
        <v>0.37</v>
      </c>
      <c r="Y286" s="39">
        <v>0</v>
      </c>
      <c r="Z286" s="39">
        <v>2.4700000000000002</v>
      </c>
      <c r="AA286" s="39">
        <v>0.59</v>
      </c>
      <c r="AB286" s="39">
        <v>0.82</v>
      </c>
      <c r="AC286" s="39">
        <v>0</v>
      </c>
      <c r="AD286" s="39">
        <v>0.01</v>
      </c>
      <c r="AE286" s="39">
        <v>0.04</v>
      </c>
      <c r="AF286" s="39">
        <v>0.12</v>
      </c>
      <c r="AG286" s="39">
        <v>0.57999999999999996</v>
      </c>
      <c r="AH286" s="19">
        <v>0</v>
      </c>
      <c r="AI286" s="19">
        <v>14.64</v>
      </c>
      <c r="AJ286" s="19">
        <v>16.57</v>
      </c>
      <c r="AK286" s="19">
        <v>18.510000000000002</v>
      </c>
      <c r="AL286" s="19">
        <v>25.41</v>
      </c>
      <c r="AM286" s="19">
        <v>5.52</v>
      </c>
      <c r="AN286" s="19">
        <v>14.64</v>
      </c>
      <c r="AO286" s="19">
        <v>3.59</v>
      </c>
      <c r="AP286" s="19">
        <v>12.43</v>
      </c>
      <c r="AQ286" s="19">
        <v>11.05</v>
      </c>
      <c r="AR286" s="19">
        <v>20.16</v>
      </c>
      <c r="AS286" s="19">
        <v>90.6</v>
      </c>
      <c r="AT286" s="19">
        <v>3.87</v>
      </c>
      <c r="AU286" s="19">
        <v>10.5</v>
      </c>
      <c r="AV286" s="19">
        <v>75.69</v>
      </c>
      <c r="AW286" s="19">
        <v>0</v>
      </c>
      <c r="AX286" s="19">
        <v>12.98</v>
      </c>
      <c r="AY286" s="19">
        <v>17.399999999999999</v>
      </c>
      <c r="AZ286" s="19">
        <v>13.81</v>
      </c>
      <c r="BA286" s="19">
        <v>4.1399999999999997</v>
      </c>
      <c r="BB286" s="19">
        <v>0</v>
      </c>
      <c r="BC286" s="19">
        <v>0</v>
      </c>
      <c r="BD286" s="19">
        <v>0</v>
      </c>
      <c r="BE286" s="19">
        <v>0</v>
      </c>
      <c r="BF286" s="19">
        <v>0</v>
      </c>
      <c r="BG286" s="19">
        <v>0</v>
      </c>
      <c r="BH286" s="19">
        <v>0</v>
      </c>
      <c r="BI286" s="19">
        <v>0.11</v>
      </c>
      <c r="BJ286" s="19">
        <v>0</v>
      </c>
      <c r="BK286" s="19">
        <v>7.0000000000000007E-2</v>
      </c>
      <c r="BL286" s="19">
        <v>0.01</v>
      </c>
      <c r="BM286" s="19">
        <v>0.01</v>
      </c>
      <c r="BN286" s="19">
        <v>0</v>
      </c>
      <c r="BO286" s="19">
        <v>0</v>
      </c>
      <c r="BP286" s="19">
        <v>0</v>
      </c>
      <c r="BQ286" s="19">
        <v>0.42</v>
      </c>
      <c r="BR286" s="19">
        <v>0</v>
      </c>
      <c r="BS286" s="19">
        <v>0</v>
      </c>
      <c r="BT286" s="19">
        <v>1.04</v>
      </c>
      <c r="BU286" s="19">
        <v>0</v>
      </c>
      <c r="BV286" s="19">
        <v>0</v>
      </c>
      <c r="BW286" s="19">
        <v>0</v>
      </c>
      <c r="BX286" s="19">
        <v>0</v>
      </c>
      <c r="BY286" s="19">
        <v>0</v>
      </c>
      <c r="BZ286" s="19">
        <v>25.52</v>
      </c>
      <c r="CA286" s="20"/>
      <c r="CB286" s="20"/>
      <c r="CC286" s="19">
        <v>0.41</v>
      </c>
      <c r="CE286" s="19">
        <v>13.58</v>
      </c>
      <c r="CF286" s="19">
        <v>8.49</v>
      </c>
      <c r="CG286" s="19">
        <v>11.04</v>
      </c>
      <c r="CH286" s="19">
        <v>427.16</v>
      </c>
      <c r="CI286" s="19">
        <v>102.19</v>
      </c>
      <c r="CJ286" s="19">
        <v>264.68</v>
      </c>
      <c r="CK286" s="19">
        <v>2.0499999999999998</v>
      </c>
      <c r="CL286" s="19">
        <v>1.3</v>
      </c>
      <c r="CM286" s="19">
        <v>1.67</v>
      </c>
      <c r="CN286" s="19">
        <v>0</v>
      </c>
      <c r="CO286" s="19">
        <v>0.15</v>
      </c>
    </row>
    <row r="287" spans="1:93" s="19" customFormat="1" ht="31.5" x14ac:dyDescent="0.25">
      <c r="A287" s="17" t="str">
        <f>"16/2"</f>
        <v>16/2</v>
      </c>
      <c r="B287" s="18" t="s">
        <v>129</v>
      </c>
      <c r="C287" s="46">
        <v>150</v>
      </c>
      <c r="D287" s="39">
        <v>2.69</v>
      </c>
      <c r="E287" s="39">
        <v>5.7</v>
      </c>
      <c r="F287" s="39">
        <v>13.82</v>
      </c>
      <c r="G287" s="46">
        <v>114.106662</v>
      </c>
      <c r="H287" s="39">
        <v>1.37</v>
      </c>
      <c r="I287" s="39">
        <v>0.98</v>
      </c>
      <c r="J287" s="39">
        <v>0</v>
      </c>
      <c r="K287" s="39">
        <v>0</v>
      </c>
      <c r="L287" s="39">
        <v>2.4300000000000002</v>
      </c>
      <c r="M287" s="39">
        <v>9.41</v>
      </c>
      <c r="N287" s="39">
        <v>1.98</v>
      </c>
      <c r="O287" s="39">
        <v>0</v>
      </c>
      <c r="P287" s="39">
        <v>0</v>
      </c>
      <c r="Q287" s="39">
        <v>0.09</v>
      </c>
      <c r="R287" s="39">
        <v>1.68</v>
      </c>
      <c r="S287" s="39">
        <v>351.8</v>
      </c>
      <c r="T287" s="39">
        <v>294.76</v>
      </c>
      <c r="U287" s="39">
        <v>22.88</v>
      </c>
      <c r="V287" s="39">
        <v>21.91</v>
      </c>
      <c r="W287" s="39">
        <v>59.86</v>
      </c>
      <c r="X287" s="39">
        <v>1.17</v>
      </c>
      <c r="Y287" s="39">
        <v>0</v>
      </c>
      <c r="Z287" s="39">
        <v>654.48</v>
      </c>
      <c r="AA287" s="39">
        <v>121.14</v>
      </c>
      <c r="AB287" s="39">
        <v>0.81</v>
      </c>
      <c r="AC287" s="39">
        <v>0.13</v>
      </c>
      <c r="AD287" s="39">
        <v>0.06</v>
      </c>
      <c r="AE287" s="39">
        <v>0.62</v>
      </c>
      <c r="AF287" s="39">
        <v>1.42</v>
      </c>
      <c r="AG287" s="39">
        <v>2.76</v>
      </c>
      <c r="AH287" s="19">
        <v>0</v>
      </c>
      <c r="AI287" s="19">
        <v>128.66</v>
      </c>
      <c r="AJ287" s="19">
        <v>142</v>
      </c>
      <c r="AK287" s="19">
        <v>211.33</v>
      </c>
      <c r="AL287" s="19">
        <v>202.16</v>
      </c>
      <c r="AM287" s="19">
        <v>27.58</v>
      </c>
      <c r="AN287" s="19">
        <v>112.43</v>
      </c>
      <c r="AO287" s="19">
        <v>36.93</v>
      </c>
      <c r="AP287" s="19">
        <v>132.65</v>
      </c>
      <c r="AQ287" s="19">
        <v>126.89</v>
      </c>
      <c r="AR287" s="19">
        <v>239.5</v>
      </c>
      <c r="AS287" s="19">
        <v>290.42</v>
      </c>
      <c r="AT287" s="19">
        <v>59.05</v>
      </c>
      <c r="AU287" s="19">
        <v>125.48</v>
      </c>
      <c r="AV287" s="19">
        <v>451.65</v>
      </c>
      <c r="AW287" s="19">
        <v>0</v>
      </c>
      <c r="AX287" s="19">
        <v>88.2</v>
      </c>
      <c r="AY287" s="19">
        <v>108.31</v>
      </c>
      <c r="AZ287" s="19">
        <v>91.02</v>
      </c>
      <c r="BA287" s="19">
        <v>33.93</v>
      </c>
      <c r="BB287" s="19">
        <v>0</v>
      </c>
      <c r="BC287" s="19">
        <v>0</v>
      </c>
      <c r="BD287" s="19">
        <v>0</v>
      </c>
      <c r="BE287" s="19">
        <v>0</v>
      </c>
      <c r="BF287" s="19">
        <v>0</v>
      </c>
      <c r="BG287" s="19">
        <v>0</v>
      </c>
      <c r="BH287" s="19">
        <v>0</v>
      </c>
      <c r="BI287" s="19">
        <v>0.14000000000000001</v>
      </c>
      <c r="BJ287" s="19">
        <v>0</v>
      </c>
      <c r="BK287" s="19">
        <v>7.0000000000000007E-2</v>
      </c>
      <c r="BL287" s="19">
        <v>0.01</v>
      </c>
      <c r="BM287" s="19">
        <v>0.01</v>
      </c>
      <c r="BN287" s="19">
        <v>0</v>
      </c>
      <c r="BO287" s="19">
        <v>0</v>
      </c>
      <c r="BP287" s="19">
        <v>0</v>
      </c>
      <c r="BQ287" s="19">
        <v>0.44</v>
      </c>
      <c r="BR287" s="19">
        <v>0</v>
      </c>
      <c r="BS287" s="19">
        <v>0</v>
      </c>
      <c r="BT287" s="19">
        <v>1</v>
      </c>
      <c r="BU287" s="19">
        <v>0.01</v>
      </c>
      <c r="BV287" s="19">
        <v>0</v>
      </c>
      <c r="BW287" s="19">
        <v>0</v>
      </c>
      <c r="BX287" s="19">
        <v>0</v>
      </c>
      <c r="BY287" s="19">
        <v>0</v>
      </c>
      <c r="BZ287" s="19">
        <v>137.69999999999999</v>
      </c>
      <c r="CA287" s="20"/>
      <c r="CB287" s="20"/>
      <c r="CC287" s="19">
        <v>109.08</v>
      </c>
      <c r="CE287" s="19">
        <v>48.76</v>
      </c>
      <c r="CF287" s="19">
        <v>27.16</v>
      </c>
      <c r="CG287" s="19">
        <v>37.96</v>
      </c>
      <c r="CH287" s="19">
        <v>500.4</v>
      </c>
      <c r="CI287" s="19">
        <v>262.36</v>
      </c>
      <c r="CJ287" s="19">
        <v>381.38</v>
      </c>
      <c r="CK287" s="19">
        <v>36.159999999999997</v>
      </c>
      <c r="CL287" s="19">
        <v>19.04</v>
      </c>
      <c r="CM287" s="19">
        <v>27.6</v>
      </c>
      <c r="CN287" s="19">
        <v>0</v>
      </c>
      <c r="CO287" s="19">
        <v>0.9</v>
      </c>
    </row>
    <row r="288" spans="1:93" s="59" customFormat="1" ht="31.5" x14ac:dyDescent="0.25">
      <c r="A288" s="56" t="str">
        <f>"3/3"</f>
        <v>3/3</v>
      </c>
      <c r="B288" s="57" t="s">
        <v>124</v>
      </c>
      <c r="C288" s="46">
        <v>120</v>
      </c>
      <c r="D288" s="39">
        <v>2.4900000000000002</v>
      </c>
      <c r="E288" s="39">
        <v>2.83</v>
      </c>
      <c r="F288" s="39">
        <v>17.670000000000002</v>
      </c>
      <c r="G288" s="46">
        <v>105.21641999999999</v>
      </c>
      <c r="H288" s="39">
        <v>1.78</v>
      </c>
      <c r="I288" s="39">
        <v>7.0000000000000007E-2</v>
      </c>
      <c r="J288" s="39">
        <v>0</v>
      </c>
      <c r="K288" s="39">
        <v>0</v>
      </c>
      <c r="L288" s="39">
        <v>1.73</v>
      </c>
      <c r="M288" s="39">
        <v>14.58</v>
      </c>
      <c r="N288" s="39">
        <v>1.36</v>
      </c>
      <c r="O288" s="39">
        <v>0</v>
      </c>
      <c r="P288" s="39">
        <v>0</v>
      </c>
      <c r="Q288" s="39">
        <v>0.23</v>
      </c>
      <c r="R288" s="39">
        <v>1.51</v>
      </c>
      <c r="S288" s="39">
        <v>62.27</v>
      </c>
      <c r="T288" s="39">
        <v>509</v>
      </c>
      <c r="U288" s="39">
        <v>27.16</v>
      </c>
      <c r="V288" s="39">
        <v>24.28</v>
      </c>
      <c r="W288" s="39">
        <v>69.459999999999994</v>
      </c>
      <c r="X288" s="39">
        <v>0.9</v>
      </c>
      <c r="Y288" s="39">
        <v>15</v>
      </c>
      <c r="Z288" s="39">
        <v>27.29</v>
      </c>
      <c r="AA288" s="39">
        <v>20.04</v>
      </c>
      <c r="AB288" s="39">
        <v>0.14000000000000001</v>
      </c>
      <c r="AC288" s="39">
        <v>0.1</v>
      </c>
      <c r="AD288" s="39">
        <v>0.08</v>
      </c>
      <c r="AE288" s="39">
        <v>1.07</v>
      </c>
      <c r="AF288" s="39">
        <v>2.0699999999999998</v>
      </c>
      <c r="AG288" s="39">
        <v>4.3600000000000003</v>
      </c>
      <c r="AH288" s="59">
        <v>0</v>
      </c>
      <c r="AI288" s="59">
        <v>26.85</v>
      </c>
      <c r="AJ288" s="59">
        <v>42.21</v>
      </c>
      <c r="AK288" s="59">
        <v>53.47</v>
      </c>
      <c r="AL288" s="59">
        <v>62.84</v>
      </c>
      <c r="AM288" s="59">
        <v>10.74</v>
      </c>
      <c r="AN288" s="59">
        <v>42.38</v>
      </c>
      <c r="AO288" s="59">
        <v>21.75</v>
      </c>
      <c r="AP288" s="59">
        <v>43.26</v>
      </c>
      <c r="AQ288" s="59">
        <v>60.53</v>
      </c>
      <c r="AR288" s="59">
        <v>164.9</v>
      </c>
      <c r="AS288" s="59">
        <v>73.44</v>
      </c>
      <c r="AT288" s="59">
        <v>15.36</v>
      </c>
      <c r="AU288" s="59">
        <v>42.75</v>
      </c>
      <c r="AV288" s="59">
        <v>229.77</v>
      </c>
      <c r="AW288" s="59">
        <v>0</v>
      </c>
      <c r="AX288" s="59">
        <v>32.15</v>
      </c>
      <c r="AY288" s="59">
        <v>29.24</v>
      </c>
      <c r="AZ288" s="59">
        <v>31.98</v>
      </c>
      <c r="BA288" s="59">
        <v>13.62</v>
      </c>
      <c r="BB288" s="59">
        <v>0.08</v>
      </c>
      <c r="BC288" s="59">
        <v>0.04</v>
      </c>
      <c r="BD288" s="59">
        <v>0.02</v>
      </c>
      <c r="BE288" s="59">
        <v>0.04</v>
      </c>
      <c r="BF288" s="59">
        <v>0.05</v>
      </c>
      <c r="BG288" s="59">
        <v>0.23</v>
      </c>
      <c r="BH288" s="59">
        <v>0</v>
      </c>
      <c r="BI288" s="59">
        <v>0.7</v>
      </c>
      <c r="BJ288" s="59">
        <v>0</v>
      </c>
      <c r="BK288" s="59">
        <v>0.21</v>
      </c>
      <c r="BL288" s="59">
        <v>0</v>
      </c>
      <c r="BM288" s="59">
        <v>0</v>
      </c>
      <c r="BN288" s="59">
        <v>0</v>
      </c>
      <c r="BO288" s="59">
        <v>0.04</v>
      </c>
      <c r="BP288" s="59">
        <v>7.0000000000000007E-2</v>
      </c>
      <c r="BQ288" s="59">
        <v>0.68</v>
      </c>
      <c r="BR288" s="59">
        <v>0</v>
      </c>
      <c r="BS288" s="59">
        <v>0</v>
      </c>
      <c r="BT288" s="59">
        <v>0.11</v>
      </c>
      <c r="BU288" s="59">
        <v>0</v>
      </c>
      <c r="BV288" s="59">
        <v>0</v>
      </c>
      <c r="BW288" s="59">
        <v>0</v>
      </c>
      <c r="BX288" s="59">
        <v>0</v>
      </c>
      <c r="BY288" s="59">
        <v>0</v>
      </c>
      <c r="BZ288" s="59">
        <v>98.99</v>
      </c>
      <c r="CA288" s="60"/>
      <c r="CB288" s="60"/>
      <c r="CC288" s="59">
        <v>19.55</v>
      </c>
      <c r="CE288" s="59">
        <v>14.07</v>
      </c>
      <c r="CF288" s="59">
        <v>9.33</v>
      </c>
      <c r="CG288" s="59">
        <v>11.7</v>
      </c>
      <c r="CH288" s="59">
        <v>481.65</v>
      </c>
      <c r="CI288" s="59">
        <v>423.36</v>
      </c>
      <c r="CJ288" s="59">
        <v>452.5</v>
      </c>
      <c r="CK288" s="59">
        <v>19.53</v>
      </c>
      <c r="CL288" s="59">
        <v>2.87</v>
      </c>
      <c r="CM288" s="59">
        <v>11.2</v>
      </c>
      <c r="CN288" s="59">
        <v>0</v>
      </c>
      <c r="CO288" s="59">
        <v>0.18</v>
      </c>
    </row>
    <row r="289" spans="1:93" s="7" customFormat="1" x14ac:dyDescent="0.25">
      <c r="A289" s="14" t="str">
        <f>"12/7"</f>
        <v>12/7</v>
      </c>
      <c r="B289" s="15" t="s">
        <v>155</v>
      </c>
      <c r="C289" s="47">
        <v>50</v>
      </c>
      <c r="D289" s="40">
        <v>6.1</v>
      </c>
      <c r="E289" s="40">
        <v>3.19</v>
      </c>
      <c r="F289" s="40">
        <v>7.03</v>
      </c>
      <c r="G289" s="47">
        <v>81.12675999999999</v>
      </c>
      <c r="H289" s="40">
        <v>0.46</v>
      </c>
      <c r="I289" s="40">
        <v>1.95</v>
      </c>
      <c r="J289" s="40">
        <v>0</v>
      </c>
      <c r="K289" s="40">
        <v>0</v>
      </c>
      <c r="L289" s="40">
        <v>0.23</v>
      </c>
      <c r="M289" s="40">
        <v>6.38</v>
      </c>
      <c r="N289" s="40">
        <v>0.42</v>
      </c>
      <c r="O289" s="40">
        <v>0</v>
      </c>
      <c r="P289" s="40">
        <v>0</v>
      </c>
      <c r="Q289" s="40">
        <v>0.05</v>
      </c>
      <c r="R289" s="40">
        <v>1.01</v>
      </c>
      <c r="S289" s="40">
        <v>125.4</v>
      </c>
      <c r="T289" s="40">
        <v>113.87</v>
      </c>
      <c r="U289" s="40">
        <v>16.059999999999999</v>
      </c>
      <c r="V289" s="40">
        <v>21.63</v>
      </c>
      <c r="W289" s="40">
        <v>89.94</v>
      </c>
      <c r="X289" s="40">
        <v>0.57999999999999996</v>
      </c>
      <c r="Y289" s="40">
        <v>3.3</v>
      </c>
      <c r="Z289" s="40">
        <v>0.2</v>
      </c>
      <c r="AA289" s="40">
        <v>3.34</v>
      </c>
      <c r="AB289" s="40">
        <v>1.56</v>
      </c>
      <c r="AC289" s="40">
        <v>0.04</v>
      </c>
      <c r="AD289" s="40">
        <v>0.04</v>
      </c>
      <c r="AE289" s="40">
        <v>0.63</v>
      </c>
      <c r="AF289" s="40">
        <v>1.84</v>
      </c>
      <c r="AG289" s="40">
        <v>0.17</v>
      </c>
      <c r="AH289" s="7">
        <v>0</v>
      </c>
      <c r="AI289" s="7">
        <v>31.38</v>
      </c>
      <c r="AJ289" s="7">
        <v>32.659999999999997</v>
      </c>
      <c r="AK289" s="7">
        <v>50.02</v>
      </c>
      <c r="AL289" s="7">
        <v>16.59</v>
      </c>
      <c r="AM289" s="7">
        <v>9.83</v>
      </c>
      <c r="AN289" s="7">
        <v>19.670000000000002</v>
      </c>
      <c r="AO289" s="7">
        <v>7.44</v>
      </c>
      <c r="AP289" s="7">
        <v>35.57</v>
      </c>
      <c r="AQ289" s="7">
        <v>22.06</v>
      </c>
      <c r="AR289" s="7">
        <v>30.78</v>
      </c>
      <c r="AS289" s="7">
        <v>25.39</v>
      </c>
      <c r="AT289" s="7">
        <v>13.34</v>
      </c>
      <c r="AU289" s="7">
        <v>23.6</v>
      </c>
      <c r="AV289" s="7">
        <v>197.33</v>
      </c>
      <c r="AW289" s="7">
        <v>0</v>
      </c>
      <c r="AX289" s="7">
        <v>64.3</v>
      </c>
      <c r="AY289" s="7">
        <v>27.96</v>
      </c>
      <c r="AZ289" s="7">
        <v>18.55</v>
      </c>
      <c r="BA289" s="7">
        <v>14.71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0.18</v>
      </c>
      <c r="BJ289" s="7">
        <v>0</v>
      </c>
      <c r="BK289" s="7">
        <v>0.11</v>
      </c>
      <c r="BL289" s="7">
        <v>0.01</v>
      </c>
      <c r="BM289" s="7">
        <v>0.02</v>
      </c>
      <c r="BN289" s="7">
        <v>0</v>
      </c>
      <c r="BO289" s="7">
        <v>0</v>
      </c>
      <c r="BP289" s="7">
        <v>0</v>
      </c>
      <c r="BQ289" s="7">
        <v>0.66</v>
      </c>
      <c r="BR289" s="7">
        <v>0</v>
      </c>
      <c r="BS289" s="7">
        <v>0</v>
      </c>
      <c r="BT289" s="7">
        <v>1.66</v>
      </c>
      <c r="BU289" s="7">
        <v>0</v>
      </c>
      <c r="BV289" s="7">
        <v>0</v>
      </c>
      <c r="BW289" s="7">
        <v>0</v>
      </c>
      <c r="BX289" s="7">
        <v>0</v>
      </c>
      <c r="BY289" s="7">
        <v>0</v>
      </c>
      <c r="BZ289" s="7">
        <v>42.99</v>
      </c>
      <c r="CA289" s="16"/>
      <c r="CB289" s="16"/>
      <c r="CC289" s="7">
        <v>3.33</v>
      </c>
      <c r="CE289" s="7">
        <v>86.1</v>
      </c>
      <c r="CF289" s="7">
        <v>17.64</v>
      </c>
      <c r="CG289" s="7">
        <v>51.87</v>
      </c>
      <c r="CH289" s="7">
        <v>864.5</v>
      </c>
      <c r="CI289" s="7">
        <v>301.52999999999997</v>
      </c>
      <c r="CJ289" s="7">
        <v>583.01</v>
      </c>
      <c r="CK289" s="7">
        <v>20.63</v>
      </c>
      <c r="CL289" s="7">
        <v>20.63</v>
      </c>
      <c r="CM289" s="7">
        <v>20.63</v>
      </c>
      <c r="CN289" s="7">
        <v>0</v>
      </c>
      <c r="CO289" s="7">
        <v>0.3</v>
      </c>
    </row>
    <row r="290" spans="1:93" s="8" customFormat="1" x14ac:dyDescent="0.25">
      <c r="A290" s="21"/>
      <c r="B290" s="22" t="s">
        <v>111</v>
      </c>
      <c r="C290" s="48">
        <f>SUM(C283:C289)</f>
        <v>540</v>
      </c>
      <c r="D290" s="41">
        <f t="shared" ref="D290:AG290" si="54">SUM(D283:D289)</f>
        <v>14.87</v>
      </c>
      <c r="E290" s="41">
        <f t="shared" si="54"/>
        <v>13.91</v>
      </c>
      <c r="F290" s="41">
        <f t="shared" si="54"/>
        <v>74.319999999999993</v>
      </c>
      <c r="G290" s="48">
        <f t="shared" si="54"/>
        <v>467.33547575199998</v>
      </c>
      <c r="H290" s="41">
        <f t="shared" si="54"/>
        <v>3.9000000000000004</v>
      </c>
      <c r="I290" s="41">
        <f t="shared" si="54"/>
        <v>4.17</v>
      </c>
      <c r="J290" s="41">
        <f t="shared" si="54"/>
        <v>0</v>
      </c>
      <c r="K290" s="41">
        <f t="shared" si="54"/>
        <v>0</v>
      </c>
      <c r="L290" s="41">
        <f t="shared" si="54"/>
        <v>21.26</v>
      </c>
      <c r="M290" s="41">
        <f t="shared" si="54"/>
        <v>44.39</v>
      </c>
      <c r="N290" s="41">
        <f t="shared" si="54"/>
        <v>8.68</v>
      </c>
      <c r="O290" s="41">
        <f t="shared" si="54"/>
        <v>0</v>
      </c>
      <c r="P290" s="41">
        <f t="shared" si="54"/>
        <v>0</v>
      </c>
      <c r="Q290" s="41">
        <f t="shared" si="54"/>
        <v>0.83000000000000007</v>
      </c>
      <c r="R290" s="41">
        <f t="shared" si="54"/>
        <v>6.1099999999999994</v>
      </c>
      <c r="S290" s="41">
        <f t="shared" si="54"/>
        <v>731.01</v>
      </c>
      <c r="T290" s="41">
        <f t="shared" si="54"/>
        <v>1288.8400000000001</v>
      </c>
      <c r="U290" s="41">
        <f t="shared" si="54"/>
        <v>106.82</v>
      </c>
      <c r="V290" s="41">
        <f t="shared" si="54"/>
        <v>97.97</v>
      </c>
      <c r="W290" s="41">
        <f t="shared" si="54"/>
        <v>282.63</v>
      </c>
      <c r="X290" s="41">
        <f t="shared" si="54"/>
        <v>4.29</v>
      </c>
      <c r="Y290" s="41">
        <f t="shared" si="54"/>
        <v>18.3</v>
      </c>
      <c r="Z290" s="41">
        <f t="shared" si="54"/>
        <v>1157.94</v>
      </c>
      <c r="AA290" s="41">
        <f t="shared" si="54"/>
        <v>232.76</v>
      </c>
      <c r="AB290" s="41">
        <f t="shared" si="54"/>
        <v>4.4399999999999995</v>
      </c>
      <c r="AC290" s="41">
        <f t="shared" si="54"/>
        <v>0.34</v>
      </c>
      <c r="AD290" s="41">
        <f t="shared" si="54"/>
        <v>0.25</v>
      </c>
      <c r="AE290" s="41">
        <f t="shared" si="54"/>
        <v>2.88</v>
      </c>
      <c r="AF290" s="41">
        <f t="shared" si="54"/>
        <v>6.4399999999999995</v>
      </c>
      <c r="AG290" s="41">
        <f t="shared" si="54"/>
        <v>8.23</v>
      </c>
      <c r="AH290" s="8">
        <v>0</v>
      </c>
      <c r="AI290" s="8">
        <v>474.17</v>
      </c>
      <c r="AJ290" s="8">
        <v>441.05</v>
      </c>
      <c r="AK290" s="8">
        <v>683.94</v>
      </c>
      <c r="AL290" s="8">
        <v>476.55</v>
      </c>
      <c r="AM290" s="8">
        <v>174.24</v>
      </c>
      <c r="AN290" s="8">
        <v>342.99</v>
      </c>
      <c r="AO290" s="8">
        <v>132.22</v>
      </c>
      <c r="AP290" s="8">
        <v>499.05</v>
      </c>
      <c r="AQ290" s="8">
        <v>432.47</v>
      </c>
      <c r="AR290" s="8">
        <v>734.75</v>
      </c>
      <c r="AS290" s="8">
        <v>870.12</v>
      </c>
      <c r="AT290" s="8">
        <v>215.66</v>
      </c>
      <c r="AU290" s="8">
        <v>477.76</v>
      </c>
      <c r="AV290" s="8">
        <v>2093.41</v>
      </c>
      <c r="AW290" s="8">
        <v>0</v>
      </c>
      <c r="AX290" s="8">
        <v>547.01</v>
      </c>
      <c r="AY290" s="8">
        <v>444.97</v>
      </c>
      <c r="AZ290" s="8">
        <v>322.27999999999997</v>
      </c>
      <c r="BA290" s="8">
        <v>204.08</v>
      </c>
      <c r="BB290" s="8">
        <v>0.08</v>
      </c>
      <c r="BC290" s="8">
        <v>0.04</v>
      </c>
      <c r="BD290" s="8">
        <v>0.02</v>
      </c>
      <c r="BE290" s="8">
        <v>0.04</v>
      </c>
      <c r="BF290" s="8">
        <v>0.05</v>
      </c>
      <c r="BG290" s="8">
        <v>0.24</v>
      </c>
      <c r="BH290" s="8">
        <v>0</v>
      </c>
      <c r="BI290" s="8">
        <v>1.27</v>
      </c>
      <c r="BJ290" s="8">
        <v>0</v>
      </c>
      <c r="BK290" s="8">
        <v>0.47</v>
      </c>
      <c r="BL290" s="8">
        <v>0.03</v>
      </c>
      <c r="BM290" s="8">
        <v>0.04</v>
      </c>
      <c r="BN290" s="8">
        <v>0</v>
      </c>
      <c r="BO290" s="8">
        <v>0.05</v>
      </c>
      <c r="BP290" s="8">
        <v>0.08</v>
      </c>
      <c r="BQ290" s="8">
        <v>2.4</v>
      </c>
      <c r="BR290" s="8">
        <v>0.01</v>
      </c>
      <c r="BS290" s="8">
        <v>0</v>
      </c>
      <c r="BT290" s="8">
        <v>4.1900000000000004</v>
      </c>
      <c r="BU290" s="8">
        <v>7.0000000000000007E-2</v>
      </c>
      <c r="BV290" s="8">
        <v>0</v>
      </c>
      <c r="BW290" s="8">
        <v>0</v>
      </c>
      <c r="BX290" s="8">
        <v>0</v>
      </c>
      <c r="BY290" s="8">
        <v>0</v>
      </c>
      <c r="BZ290" s="8">
        <v>484.81</v>
      </c>
      <c r="CA290" s="6"/>
      <c r="CB290" s="6" t="e">
        <f>$G$290/#REF!*100</f>
        <v>#REF!</v>
      </c>
      <c r="CC290" s="8">
        <v>205.53</v>
      </c>
      <c r="CE290" s="8">
        <v>174.15</v>
      </c>
      <c r="CF290" s="8">
        <v>71.39</v>
      </c>
      <c r="CG290" s="8">
        <v>122.77</v>
      </c>
      <c r="CH290" s="8">
        <v>4771.9799999999996</v>
      </c>
      <c r="CI290" s="8">
        <v>1969.29</v>
      </c>
      <c r="CJ290" s="8">
        <v>3370.63</v>
      </c>
      <c r="CK290" s="8">
        <v>145.28</v>
      </c>
      <c r="CL290" s="8">
        <v>96.27</v>
      </c>
      <c r="CM290" s="8">
        <v>120.78</v>
      </c>
      <c r="CN290" s="8">
        <v>7.5</v>
      </c>
      <c r="CO290" s="8">
        <v>1.65</v>
      </c>
    </row>
    <row r="291" spans="1:93" x14ac:dyDescent="0.25">
      <c r="B291" s="3" t="s">
        <v>112</v>
      </c>
    </row>
    <row r="292" spans="1:93" s="19" customFormat="1" x14ac:dyDescent="0.25">
      <c r="A292" s="17" t="str">
        <f>"-"</f>
        <v>-</v>
      </c>
      <c r="B292" s="18" t="s">
        <v>105</v>
      </c>
      <c r="C292" s="46">
        <v>10</v>
      </c>
      <c r="D292" s="39">
        <v>0.61</v>
      </c>
      <c r="E292" s="39">
        <v>0.06</v>
      </c>
      <c r="F292" s="39">
        <v>3.69</v>
      </c>
      <c r="G292" s="46">
        <v>18.015599999999999</v>
      </c>
      <c r="H292" s="39">
        <v>0</v>
      </c>
      <c r="I292" s="39">
        <v>0</v>
      </c>
      <c r="J292" s="39">
        <v>0</v>
      </c>
      <c r="K292" s="39">
        <v>0</v>
      </c>
      <c r="L292" s="39">
        <v>0.11</v>
      </c>
      <c r="M292" s="39">
        <v>3.56</v>
      </c>
      <c r="N292" s="39">
        <v>0.02</v>
      </c>
      <c r="O292" s="39">
        <v>0</v>
      </c>
      <c r="P292" s="39">
        <v>0</v>
      </c>
      <c r="Q292" s="39">
        <v>0</v>
      </c>
      <c r="R292" s="39">
        <v>0.18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0</v>
      </c>
      <c r="AG292" s="39">
        <v>0</v>
      </c>
      <c r="AH292" s="19">
        <v>0</v>
      </c>
      <c r="AI292" s="19">
        <v>31.93</v>
      </c>
      <c r="AJ292" s="19">
        <v>33.229999999999997</v>
      </c>
      <c r="AK292" s="19">
        <v>50.9</v>
      </c>
      <c r="AL292" s="19">
        <v>16.88</v>
      </c>
      <c r="AM292" s="19">
        <v>10.01</v>
      </c>
      <c r="AN292" s="19">
        <v>20.010000000000002</v>
      </c>
      <c r="AO292" s="19">
        <v>7.57</v>
      </c>
      <c r="AP292" s="19">
        <v>36.19</v>
      </c>
      <c r="AQ292" s="19">
        <v>22.45</v>
      </c>
      <c r="AR292" s="19">
        <v>31.32</v>
      </c>
      <c r="AS292" s="19">
        <v>25.84</v>
      </c>
      <c r="AT292" s="19">
        <v>13.57</v>
      </c>
      <c r="AU292" s="19">
        <v>24.01</v>
      </c>
      <c r="AV292" s="19">
        <v>200.8</v>
      </c>
      <c r="AW292" s="19">
        <v>0</v>
      </c>
      <c r="AX292" s="19">
        <v>65.42</v>
      </c>
      <c r="AY292" s="19">
        <v>28.45</v>
      </c>
      <c r="AZ292" s="19">
        <v>18.88</v>
      </c>
      <c r="BA292" s="19">
        <v>14.96</v>
      </c>
      <c r="BB292" s="19">
        <v>0</v>
      </c>
      <c r="BC292" s="19">
        <v>0</v>
      </c>
      <c r="BD292" s="19">
        <v>0</v>
      </c>
      <c r="BE292" s="19">
        <v>0</v>
      </c>
      <c r="BF292" s="19">
        <v>0</v>
      </c>
      <c r="BG292" s="19">
        <v>0</v>
      </c>
      <c r="BH292" s="19">
        <v>0</v>
      </c>
      <c r="BI292" s="19">
        <v>0.01</v>
      </c>
      <c r="BJ292" s="19">
        <v>0</v>
      </c>
      <c r="BK292" s="19">
        <v>0</v>
      </c>
      <c r="BL292" s="19">
        <v>0</v>
      </c>
      <c r="BM292" s="19">
        <v>0</v>
      </c>
      <c r="BN292" s="19">
        <v>0</v>
      </c>
      <c r="BO292" s="19">
        <v>0</v>
      </c>
      <c r="BP292" s="19">
        <v>0</v>
      </c>
      <c r="BQ292" s="19">
        <v>0.01</v>
      </c>
      <c r="BR292" s="19">
        <v>0</v>
      </c>
      <c r="BS292" s="19">
        <v>0</v>
      </c>
      <c r="BT292" s="19">
        <v>0.03</v>
      </c>
      <c r="BU292" s="19">
        <v>0</v>
      </c>
      <c r="BV292" s="19">
        <v>0</v>
      </c>
      <c r="BW292" s="19">
        <v>0</v>
      </c>
      <c r="BX292" s="19">
        <v>0</v>
      </c>
      <c r="BY292" s="19">
        <v>0</v>
      </c>
      <c r="BZ292" s="19">
        <v>3.91</v>
      </c>
      <c r="CA292" s="20"/>
      <c r="CB292" s="20"/>
      <c r="CC292" s="19">
        <v>0</v>
      </c>
      <c r="CE292" s="19">
        <v>0</v>
      </c>
      <c r="CF292" s="19">
        <v>0</v>
      </c>
      <c r="CG292" s="19">
        <v>0</v>
      </c>
      <c r="CH292" s="19">
        <v>570</v>
      </c>
      <c r="CI292" s="19">
        <v>219.6</v>
      </c>
      <c r="CJ292" s="19">
        <v>394.8</v>
      </c>
      <c r="CK292" s="19">
        <v>4.5599999999999996</v>
      </c>
      <c r="CL292" s="19">
        <v>4.5599999999999996</v>
      </c>
      <c r="CM292" s="19">
        <v>4.5599999999999996</v>
      </c>
      <c r="CN292" s="19">
        <v>0</v>
      </c>
      <c r="CO292" s="19">
        <v>0</v>
      </c>
    </row>
    <row r="293" spans="1:93" s="19" customFormat="1" x14ac:dyDescent="0.25">
      <c r="A293" s="17" t="str">
        <f>"-"</f>
        <v>-</v>
      </c>
      <c r="B293" s="18" t="s">
        <v>106</v>
      </c>
      <c r="C293" s="46">
        <v>10</v>
      </c>
      <c r="D293" s="39">
        <v>0.6</v>
      </c>
      <c r="E293" s="39">
        <v>0.12</v>
      </c>
      <c r="F293" s="39">
        <v>4.17</v>
      </c>
      <c r="G293" s="46">
        <v>19.098000000000003</v>
      </c>
      <c r="H293" s="39">
        <v>0.02</v>
      </c>
      <c r="I293" s="39">
        <v>0</v>
      </c>
      <c r="J293" s="39">
        <v>0</v>
      </c>
      <c r="K293" s="39">
        <v>0</v>
      </c>
      <c r="L293" s="39">
        <v>0.12</v>
      </c>
      <c r="M293" s="39">
        <v>3.22</v>
      </c>
      <c r="N293" s="39">
        <v>0.83</v>
      </c>
      <c r="O293" s="39">
        <v>0</v>
      </c>
      <c r="P293" s="39">
        <v>0</v>
      </c>
      <c r="Q293" s="39">
        <v>0.1</v>
      </c>
      <c r="R293" s="39">
        <v>0.25</v>
      </c>
      <c r="S293" s="39">
        <v>61</v>
      </c>
      <c r="T293" s="39">
        <v>24.5</v>
      </c>
      <c r="U293" s="39">
        <v>3.5</v>
      </c>
      <c r="V293" s="39">
        <v>4.7</v>
      </c>
      <c r="W293" s="39">
        <v>15.8</v>
      </c>
      <c r="X293" s="39">
        <v>0.39</v>
      </c>
      <c r="Y293" s="39">
        <v>0</v>
      </c>
      <c r="Z293" s="39">
        <v>0.5</v>
      </c>
      <c r="AA293" s="39">
        <v>0.1</v>
      </c>
      <c r="AB293" s="39">
        <v>0.14000000000000001</v>
      </c>
      <c r="AC293" s="39">
        <v>0.02</v>
      </c>
      <c r="AD293" s="39">
        <v>0.01</v>
      </c>
      <c r="AE293" s="39">
        <v>7.0000000000000007E-2</v>
      </c>
      <c r="AF293" s="39">
        <v>0.2</v>
      </c>
      <c r="AG293" s="39">
        <v>0</v>
      </c>
      <c r="AH293" s="19">
        <v>0</v>
      </c>
      <c r="AI293" s="19">
        <v>32.200000000000003</v>
      </c>
      <c r="AJ293" s="19">
        <v>24.8</v>
      </c>
      <c r="AK293" s="19">
        <v>42.7</v>
      </c>
      <c r="AL293" s="19">
        <v>22.3</v>
      </c>
      <c r="AM293" s="19">
        <v>9.3000000000000007</v>
      </c>
      <c r="AN293" s="19">
        <v>19.8</v>
      </c>
      <c r="AO293" s="19">
        <v>8</v>
      </c>
      <c r="AP293" s="19">
        <v>37.1</v>
      </c>
      <c r="AQ293" s="19">
        <v>29.7</v>
      </c>
      <c r="AR293" s="19">
        <v>29.1</v>
      </c>
      <c r="AS293" s="19">
        <v>46.4</v>
      </c>
      <c r="AT293" s="19">
        <v>12.4</v>
      </c>
      <c r="AU293" s="19">
        <v>31</v>
      </c>
      <c r="AV293" s="19">
        <v>155.9</v>
      </c>
      <c r="AW293" s="19">
        <v>0</v>
      </c>
      <c r="AX293" s="19">
        <v>52.6</v>
      </c>
      <c r="AY293" s="19">
        <v>29.1</v>
      </c>
      <c r="AZ293" s="19">
        <v>18</v>
      </c>
      <c r="BA293" s="19">
        <v>13</v>
      </c>
      <c r="BB293" s="19">
        <v>0</v>
      </c>
      <c r="BC293" s="19">
        <v>0</v>
      </c>
      <c r="BD293" s="19">
        <v>0</v>
      </c>
      <c r="BE293" s="19">
        <v>0</v>
      </c>
      <c r="BF293" s="19">
        <v>0</v>
      </c>
      <c r="BG293" s="19">
        <v>0</v>
      </c>
      <c r="BH293" s="19">
        <v>0</v>
      </c>
      <c r="BI293" s="19">
        <v>0.01</v>
      </c>
      <c r="BJ293" s="19">
        <v>0</v>
      </c>
      <c r="BK293" s="19">
        <v>0</v>
      </c>
      <c r="BL293" s="19">
        <v>0</v>
      </c>
      <c r="BM293" s="19">
        <v>0</v>
      </c>
      <c r="BN293" s="19">
        <v>0</v>
      </c>
      <c r="BO293" s="19">
        <v>0</v>
      </c>
      <c r="BP293" s="19">
        <v>0</v>
      </c>
      <c r="BQ293" s="19">
        <v>0.01</v>
      </c>
      <c r="BR293" s="19">
        <v>0</v>
      </c>
      <c r="BS293" s="19">
        <v>0</v>
      </c>
      <c r="BT293" s="19">
        <v>0.05</v>
      </c>
      <c r="BU293" s="19">
        <v>0.01</v>
      </c>
      <c r="BV293" s="19">
        <v>0</v>
      </c>
      <c r="BW293" s="19">
        <v>0</v>
      </c>
      <c r="BX293" s="19">
        <v>0</v>
      </c>
      <c r="BY293" s="19">
        <v>0</v>
      </c>
      <c r="BZ293" s="19">
        <v>4.7</v>
      </c>
      <c r="CA293" s="20"/>
      <c r="CB293" s="20"/>
      <c r="CC293" s="19">
        <v>0.08</v>
      </c>
      <c r="CE293" s="19">
        <v>1</v>
      </c>
      <c r="CF293" s="19">
        <v>1</v>
      </c>
      <c r="CG293" s="19">
        <v>1</v>
      </c>
      <c r="CH293" s="19">
        <v>190</v>
      </c>
      <c r="CI293" s="19">
        <v>73.2</v>
      </c>
      <c r="CJ293" s="19">
        <v>131.6</v>
      </c>
      <c r="CK293" s="19">
        <v>1.9</v>
      </c>
      <c r="CL293" s="19">
        <v>1.58</v>
      </c>
      <c r="CM293" s="19">
        <v>1.74</v>
      </c>
      <c r="CN293" s="19">
        <v>0</v>
      </c>
      <c r="CO293" s="19">
        <v>0</v>
      </c>
    </row>
    <row r="294" spans="1:93" s="19" customFormat="1" x14ac:dyDescent="0.25">
      <c r="A294" s="17" t="str">
        <f>"27/10"</f>
        <v>27/10</v>
      </c>
      <c r="B294" s="18" t="s">
        <v>156</v>
      </c>
      <c r="C294" s="46">
        <v>150</v>
      </c>
      <c r="D294" s="39">
        <v>0.15</v>
      </c>
      <c r="E294" s="39">
        <v>0.04</v>
      </c>
      <c r="F294" s="39">
        <v>7.44</v>
      </c>
      <c r="G294" s="46">
        <v>29.067975000000001</v>
      </c>
      <c r="H294" s="39">
        <v>0</v>
      </c>
      <c r="I294" s="39">
        <v>0</v>
      </c>
      <c r="J294" s="39">
        <v>0</v>
      </c>
      <c r="K294" s="39">
        <v>0</v>
      </c>
      <c r="L294" s="39">
        <v>7.36</v>
      </c>
      <c r="M294" s="39">
        <v>0</v>
      </c>
      <c r="N294" s="39">
        <v>0.08</v>
      </c>
      <c r="O294" s="39">
        <v>0</v>
      </c>
      <c r="P294" s="39">
        <v>0</v>
      </c>
      <c r="Q294" s="39">
        <v>0</v>
      </c>
      <c r="R294" s="39">
        <v>0.05</v>
      </c>
      <c r="S294" s="39">
        <v>7.0000000000000007E-2</v>
      </c>
      <c r="T294" s="39">
        <v>0.22</v>
      </c>
      <c r="U294" s="39">
        <v>0.22</v>
      </c>
      <c r="V294" s="39">
        <v>0</v>
      </c>
      <c r="W294" s="39">
        <v>0</v>
      </c>
      <c r="X294" s="39">
        <v>0.02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0</v>
      </c>
      <c r="AG294" s="39">
        <v>0</v>
      </c>
      <c r="AH294" s="19">
        <v>0</v>
      </c>
      <c r="AI294" s="19">
        <v>0</v>
      </c>
      <c r="AJ294" s="19">
        <v>0</v>
      </c>
      <c r="AK294" s="19">
        <v>0</v>
      </c>
      <c r="AL294" s="19">
        <v>0</v>
      </c>
      <c r="AM294" s="19">
        <v>0</v>
      </c>
      <c r="AN294" s="19">
        <v>0</v>
      </c>
      <c r="AO294" s="19">
        <v>0</v>
      </c>
      <c r="AP294" s="19">
        <v>0</v>
      </c>
      <c r="AQ294" s="19">
        <v>0</v>
      </c>
      <c r="AR294" s="19">
        <v>0</v>
      </c>
      <c r="AS294" s="19">
        <v>0</v>
      </c>
      <c r="AT294" s="19">
        <v>0</v>
      </c>
      <c r="AU294" s="19">
        <v>0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19">
        <v>0</v>
      </c>
      <c r="BF294" s="19">
        <v>0</v>
      </c>
      <c r="BG294" s="19">
        <v>0</v>
      </c>
      <c r="BH294" s="19">
        <v>0</v>
      </c>
      <c r="BI294" s="19">
        <v>0</v>
      </c>
      <c r="BJ294" s="19">
        <v>0</v>
      </c>
      <c r="BK294" s="19">
        <v>0</v>
      </c>
      <c r="BL294" s="19">
        <v>0</v>
      </c>
      <c r="BM294" s="19">
        <v>0</v>
      </c>
      <c r="BN294" s="19">
        <v>0</v>
      </c>
      <c r="BO294" s="19">
        <v>0</v>
      </c>
      <c r="BP294" s="19">
        <v>0</v>
      </c>
      <c r="BQ294" s="19">
        <v>0</v>
      </c>
      <c r="BR294" s="19">
        <v>0</v>
      </c>
      <c r="BS294" s="19">
        <v>0</v>
      </c>
      <c r="BT294" s="19">
        <v>0</v>
      </c>
      <c r="BU294" s="19">
        <v>0</v>
      </c>
      <c r="BV294" s="19">
        <v>0</v>
      </c>
      <c r="BW294" s="19">
        <v>0</v>
      </c>
      <c r="BX294" s="19">
        <v>0</v>
      </c>
      <c r="BY294" s="19">
        <v>0</v>
      </c>
      <c r="BZ294" s="19">
        <v>150.07</v>
      </c>
      <c r="CA294" s="20"/>
      <c r="CB294" s="20"/>
      <c r="CC294" s="19">
        <v>0</v>
      </c>
      <c r="CE294" s="19">
        <v>3.77</v>
      </c>
      <c r="CF294" s="19">
        <v>3.77</v>
      </c>
      <c r="CG294" s="19">
        <v>3.77</v>
      </c>
      <c r="CH294" s="19">
        <v>436.5</v>
      </c>
      <c r="CI294" s="19">
        <v>165.6</v>
      </c>
      <c r="CJ294" s="19">
        <v>301.05</v>
      </c>
      <c r="CK294" s="19">
        <v>39.979999999999997</v>
      </c>
      <c r="CL294" s="19">
        <v>23.78</v>
      </c>
      <c r="CM294" s="19">
        <v>31.88</v>
      </c>
      <c r="CN294" s="19">
        <v>7.5</v>
      </c>
      <c r="CO294" s="19">
        <v>0</v>
      </c>
    </row>
    <row r="295" spans="1:93" s="7" customFormat="1" x14ac:dyDescent="0.25">
      <c r="A295" s="14" t="str">
        <f>"24/2"</f>
        <v>24/2</v>
      </c>
      <c r="B295" s="15" t="s">
        <v>145</v>
      </c>
      <c r="C295" s="47">
        <v>150</v>
      </c>
      <c r="D295" s="40">
        <v>4.3899999999999997</v>
      </c>
      <c r="E295" s="40">
        <v>3.94</v>
      </c>
      <c r="F295" s="40">
        <v>14.1</v>
      </c>
      <c r="G295" s="47">
        <v>108.45783479999999</v>
      </c>
      <c r="H295" s="40">
        <v>2.61</v>
      </c>
      <c r="I295" s="40">
        <v>0.04</v>
      </c>
      <c r="J295" s="40">
        <v>0</v>
      </c>
      <c r="K295" s="40">
        <v>0</v>
      </c>
      <c r="L295" s="40">
        <v>5.96</v>
      </c>
      <c r="M295" s="40">
        <v>7.72</v>
      </c>
      <c r="N295" s="40">
        <v>0.42</v>
      </c>
      <c r="O295" s="40">
        <v>0</v>
      </c>
      <c r="P295" s="40">
        <v>0</v>
      </c>
      <c r="Q295" s="40">
        <v>0.11</v>
      </c>
      <c r="R295" s="40">
        <v>1.1000000000000001</v>
      </c>
      <c r="S295" s="40">
        <v>167.41</v>
      </c>
      <c r="T295" s="40">
        <v>166.66</v>
      </c>
      <c r="U295" s="40">
        <v>125.7</v>
      </c>
      <c r="V295" s="40">
        <v>15.85</v>
      </c>
      <c r="W295" s="40">
        <v>98.07</v>
      </c>
      <c r="X295" s="40">
        <v>0.3</v>
      </c>
      <c r="Y295" s="40">
        <v>29.85</v>
      </c>
      <c r="Z295" s="40">
        <v>14.58</v>
      </c>
      <c r="AA295" s="40">
        <v>32.9</v>
      </c>
      <c r="AB295" s="40">
        <v>0.2</v>
      </c>
      <c r="AC295" s="40">
        <v>0.05</v>
      </c>
      <c r="AD295" s="40">
        <v>0.15</v>
      </c>
      <c r="AE295" s="40">
        <v>0.21</v>
      </c>
      <c r="AF295" s="40">
        <v>1.19</v>
      </c>
      <c r="AG295" s="40">
        <v>0.55000000000000004</v>
      </c>
      <c r="AH295" s="7">
        <v>0</v>
      </c>
      <c r="AI295" s="7">
        <v>56.36</v>
      </c>
      <c r="AJ295" s="7">
        <v>51.52</v>
      </c>
      <c r="AK295" s="7">
        <v>96.53</v>
      </c>
      <c r="AL295" s="7">
        <v>30.16</v>
      </c>
      <c r="AM295" s="7">
        <v>18.39</v>
      </c>
      <c r="AN295" s="7">
        <v>37.369999999999997</v>
      </c>
      <c r="AO295" s="7">
        <v>12.27</v>
      </c>
      <c r="AP295" s="7">
        <v>59.89</v>
      </c>
      <c r="AQ295" s="7">
        <v>39.6</v>
      </c>
      <c r="AR295" s="7">
        <v>47.75</v>
      </c>
      <c r="AS295" s="7">
        <v>40.98</v>
      </c>
      <c r="AT295" s="7">
        <v>24.08</v>
      </c>
      <c r="AU295" s="7">
        <v>41.85</v>
      </c>
      <c r="AV295" s="7">
        <v>367.51</v>
      </c>
      <c r="AW295" s="7">
        <v>0</v>
      </c>
      <c r="AX295" s="7">
        <v>115.81</v>
      </c>
      <c r="AY295" s="7">
        <v>60.01</v>
      </c>
      <c r="AZ295" s="7">
        <v>30.14</v>
      </c>
      <c r="BA295" s="7">
        <v>23.84</v>
      </c>
      <c r="BB295" s="7">
        <v>0.05</v>
      </c>
      <c r="BC295" s="7">
        <v>0.01</v>
      </c>
      <c r="BD295" s="7">
        <v>0.01</v>
      </c>
      <c r="BE295" s="7">
        <v>0.03</v>
      </c>
      <c r="BF295" s="7">
        <v>0.04</v>
      </c>
      <c r="BG295" s="7">
        <v>0.12</v>
      </c>
      <c r="BH295" s="7">
        <v>0</v>
      </c>
      <c r="BI295" s="7">
        <v>0.38</v>
      </c>
      <c r="BJ295" s="7">
        <v>0</v>
      </c>
      <c r="BK295" s="7">
        <v>0.11</v>
      </c>
      <c r="BL295" s="7">
        <v>0</v>
      </c>
      <c r="BM295" s="7">
        <v>0</v>
      </c>
      <c r="BN295" s="7">
        <v>0</v>
      </c>
      <c r="BO295" s="7">
        <v>0.01</v>
      </c>
      <c r="BP295" s="7">
        <v>0.04</v>
      </c>
      <c r="BQ295" s="7">
        <v>0.34</v>
      </c>
      <c r="BR295" s="7">
        <v>0</v>
      </c>
      <c r="BS295" s="7">
        <v>0</v>
      </c>
      <c r="BT295" s="7">
        <v>0.06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125.55</v>
      </c>
      <c r="CA295" s="16"/>
      <c r="CB295" s="16"/>
      <c r="CC295" s="7">
        <v>32.28</v>
      </c>
      <c r="CE295" s="7">
        <v>21.65</v>
      </c>
      <c r="CF295" s="7">
        <v>8.3000000000000007</v>
      </c>
      <c r="CG295" s="7">
        <v>14.97</v>
      </c>
      <c r="CH295" s="7">
        <v>697.36</v>
      </c>
      <c r="CI295" s="7">
        <v>308.26</v>
      </c>
      <c r="CJ295" s="7">
        <v>502.81</v>
      </c>
      <c r="CK295" s="7">
        <v>13.72</v>
      </c>
      <c r="CL295" s="7">
        <v>3.22</v>
      </c>
      <c r="CM295" s="7">
        <v>8.4700000000000006</v>
      </c>
      <c r="CN295" s="7">
        <v>0.9</v>
      </c>
      <c r="CO295" s="7">
        <v>0.3</v>
      </c>
    </row>
    <row r="296" spans="1:93" s="8" customFormat="1" x14ac:dyDescent="0.25">
      <c r="A296" s="21"/>
      <c r="B296" s="22" t="s">
        <v>115</v>
      </c>
      <c r="C296" s="48">
        <f>SUM(C292:C295)</f>
        <v>320</v>
      </c>
      <c r="D296" s="41">
        <f t="shared" ref="D296:AG296" si="55">SUM(D292:D295)</f>
        <v>5.75</v>
      </c>
      <c r="E296" s="41">
        <f t="shared" si="55"/>
        <v>4.16</v>
      </c>
      <c r="F296" s="41">
        <f t="shared" si="55"/>
        <v>29.4</v>
      </c>
      <c r="G296" s="48">
        <f t="shared" si="55"/>
        <v>174.63940980000001</v>
      </c>
      <c r="H296" s="41">
        <f t="shared" si="55"/>
        <v>2.63</v>
      </c>
      <c r="I296" s="41">
        <f t="shared" si="55"/>
        <v>0.04</v>
      </c>
      <c r="J296" s="41">
        <f t="shared" si="55"/>
        <v>0</v>
      </c>
      <c r="K296" s="41">
        <f t="shared" si="55"/>
        <v>0</v>
      </c>
      <c r="L296" s="41">
        <f t="shared" si="55"/>
        <v>13.55</v>
      </c>
      <c r="M296" s="41">
        <f t="shared" si="55"/>
        <v>14.5</v>
      </c>
      <c r="N296" s="41">
        <f t="shared" si="55"/>
        <v>1.3499999999999999</v>
      </c>
      <c r="O296" s="41">
        <f t="shared" si="55"/>
        <v>0</v>
      </c>
      <c r="P296" s="41">
        <f t="shared" si="55"/>
        <v>0</v>
      </c>
      <c r="Q296" s="41">
        <f t="shared" si="55"/>
        <v>0.21000000000000002</v>
      </c>
      <c r="R296" s="41">
        <f t="shared" si="55"/>
        <v>1.58</v>
      </c>
      <c r="S296" s="41">
        <f t="shared" si="55"/>
        <v>228.48</v>
      </c>
      <c r="T296" s="41">
        <f t="shared" si="55"/>
        <v>191.38</v>
      </c>
      <c r="U296" s="41">
        <f t="shared" si="55"/>
        <v>129.42000000000002</v>
      </c>
      <c r="V296" s="41">
        <f t="shared" si="55"/>
        <v>20.55</v>
      </c>
      <c r="W296" s="41">
        <f t="shared" si="55"/>
        <v>113.86999999999999</v>
      </c>
      <c r="X296" s="41">
        <f t="shared" si="55"/>
        <v>0.71</v>
      </c>
      <c r="Y296" s="41">
        <f t="shared" si="55"/>
        <v>29.85</v>
      </c>
      <c r="Z296" s="41">
        <f t="shared" si="55"/>
        <v>15.08</v>
      </c>
      <c r="AA296" s="41">
        <f t="shared" si="55"/>
        <v>33</v>
      </c>
      <c r="AB296" s="41">
        <f t="shared" si="55"/>
        <v>0.34</v>
      </c>
      <c r="AC296" s="41">
        <f t="shared" si="55"/>
        <v>7.0000000000000007E-2</v>
      </c>
      <c r="AD296" s="41">
        <f t="shared" si="55"/>
        <v>0.16</v>
      </c>
      <c r="AE296" s="41">
        <f t="shared" si="55"/>
        <v>0.28000000000000003</v>
      </c>
      <c r="AF296" s="41">
        <f t="shared" si="55"/>
        <v>1.39</v>
      </c>
      <c r="AG296" s="41">
        <f t="shared" si="55"/>
        <v>0.55000000000000004</v>
      </c>
      <c r="AH296" s="8">
        <v>0</v>
      </c>
      <c r="AI296" s="8">
        <v>120.49</v>
      </c>
      <c r="AJ296" s="8">
        <v>109.56</v>
      </c>
      <c r="AK296" s="8">
        <v>190.13</v>
      </c>
      <c r="AL296" s="8">
        <v>69.34</v>
      </c>
      <c r="AM296" s="8">
        <v>37.69</v>
      </c>
      <c r="AN296" s="8">
        <v>77.180000000000007</v>
      </c>
      <c r="AO296" s="8">
        <v>27.84</v>
      </c>
      <c r="AP296" s="8">
        <v>133.18</v>
      </c>
      <c r="AQ296" s="8">
        <v>91.75</v>
      </c>
      <c r="AR296" s="8">
        <v>108.17</v>
      </c>
      <c r="AS296" s="8">
        <v>113.22</v>
      </c>
      <c r="AT296" s="8">
        <v>50.05</v>
      </c>
      <c r="AU296" s="8">
        <v>96.86</v>
      </c>
      <c r="AV296" s="8">
        <v>724.21</v>
      </c>
      <c r="AW296" s="8">
        <v>0</v>
      </c>
      <c r="AX296" s="8">
        <v>233.83</v>
      </c>
      <c r="AY296" s="8">
        <v>117.55</v>
      </c>
      <c r="AZ296" s="8">
        <v>67.010000000000005</v>
      </c>
      <c r="BA296" s="8">
        <v>51.81</v>
      </c>
      <c r="BB296" s="8">
        <v>0.05</v>
      </c>
      <c r="BC296" s="8">
        <v>0.01</v>
      </c>
      <c r="BD296" s="8">
        <v>0.01</v>
      </c>
      <c r="BE296" s="8">
        <v>0.03</v>
      </c>
      <c r="BF296" s="8">
        <v>0.04</v>
      </c>
      <c r="BG296" s="8">
        <v>0.12</v>
      </c>
      <c r="BH296" s="8">
        <v>0</v>
      </c>
      <c r="BI296" s="8">
        <v>0.4</v>
      </c>
      <c r="BJ296" s="8">
        <v>0</v>
      </c>
      <c r="BK296" s="8">
        <v>0.11</v>
      </c>
      <c r="BL296" s="8">
        <v>0</v>
      </c>
      <c r="BM296" s="8">
        <v>0</v>
      </c>
      <c r="BN296" s="8">
        <v>0</v>
      </c>
      <c r="BO296" s="8">
        <v>0.01</v>
      </c>
      <c r="BP296" s="8">
        <v>0.04</v>
      </c>
      <c r="BQ296" s="8">
        <v>0.35</v>
      </c>
      <c r="BR296" s="8">
        <v>0</v>
      </c>
      <c r="BS296" s="8">
        <v>0</v>
      </c>
      <c r="BT296" s="8">
        <v>0.14000000000000001</v>
      </c>
      <c r="BU296" s="8">
        <v>0.01</v>
      </c>
      <c r="BV296" s="8">
        <v>0</v>
      </c>
      <c r="BW296" s="8">
        <v>0</v>
      </c>
      <c r="BX296" s="8">
        <v>0</v>
      </c>
      <c r="BY296" s="8">
        <v>0</v>
      </c>
      <c r="BZ296" s="8">
        <v>284.23</v>
      </c>
      <c r="CA296" s="6"/>
      <c r="CB296" s="6" t="e">
        <f>$G$296/#REF!*100</f>
        <v>#REF!</v>
      </c>
      <c r="CC296" s="8">
        <v>32.36</v>
      </c>
      <c r="CE296" s="8">
        <v>26.42</v>
      </c>
      <c r="CF296" s="8">
        <v>13.07</v>
      </c>
      <c r="CG296" s="8">
        <v>19.739999999999998</v>
      </c>
      <c r="CH296" s="8">
        <v>1893.86</v>
      </c>
      <c r="CI296" s="8">
        <v>766.66</v>
      </c>
      <c r="CJ296" s="8">
        <v>1330.26</v>
      </c>
      <c r="CK296" s="8">
        <v>60.16</v>
      </c>
      <c r="CL296" s="8">
        <v>33.14</v>
      </c>
      <c r="CM296" s="8">
        <v>46.65</v>
      </c>
      <c r="CN296" s="8">
        <v>8.4</v>
      </c>
      <c r="CO296" s="8">
        <v>0.3</v>
      </c>
    </row>
    <row r="297" spans="1:93" s="8" customFormat="1" x14ac:dyDescent="0.25">
      <c r="A297" s="21"/>
      <c r="B297" s="22" t="s">
        <v>116</v>
      </c>
      <c r="C297" s="48">
        <f t="shared" ref="C297:AG297" si="56">C278+C281+C290+C296</f>
        <v>1290</v>
      </c>
      <c r="D297" s="41">
        <f t="shared" si="56"/>
        <v>32.17</v>
      </c>
      <c r="E297" s="41">
        <f t="shared" si="56"/>
        <v>28.76</v>
      </c>
      <c r="F297" s="41">
        <f t="shared" si="56"/>
        <v>151.72</v>
      </c>
      <c r="G297" s="48">
        <f t="shared" si="56"/>
        <v>975.71185955200008</v>
      </c>
      <c r="H297" s="41">
        <f t="shared" si="56"/>
        <v>12.91</v>
      </c>
      <c r="I297" s="41">
        <f t="shared" si="56"/>
        <v>4.3899999999999997</v>
      </c>
      <c r="J297" s="41">
        <f t="shared" si="56"/>
        <v>0</v>
      </c>
      <c r="K297" s="41">
        <f t="shared" si="56"/>
        <v>0</v>
      </c>
      <c r="L297" s="41">
        <f t="shared" si="56"/>
        <v>58.03</v>
      </c>
      <c r="M297" s="41">
        <f t="shared" si="56"/>
        <v>82.75</v>
      </c>
      <c r="N297" s="41">
        <f t="shared" si="56"/>
        <v>10.95</v>
      </c>
      <c r="O297" s="41">
        <f t="shared" si="56"/>
        <v>0</v>
      </c>
      <c r="P297" s="41">
        <f t="shared" si="56"/>
        <v>0</v>
      </c>
      <c r="Q297" s="41">
        <f t="shared" si="56"/>
        <v>2.2400000000000002</v>
      </c>
      <c r="R297" s="41">
        <f t="shared" si="56"/>
        <v>10.379999999999999</v>
      </c>
      <c r="S297" s="41">
        <f t="shared" si="56"/>
        <v>1205.21</v>
      </c>
      <c r="T297" s="41">
        <f t="shared" si="56"/>
        <v>1793.4900000000002</v>
      </c>
      <c r="U297" s="41">
        <f t="shared" si="56"/>
        <v>474.73</v>
      </c>
      <c r="V297" s="41">
        <f t="shared" si="56"/>
        <v>149.65</v>
      </c>
      <c r="W297" s="41">
        <f t="shared" si="56"/>
        <v>590.15</v>
      </c>
      <c r="X297" s="41">
        <f t="shared" si="56"/>
        <v>5.45</v>
      </c>
      <c r="Y297" s="41">
        <f t="shared" si="56"/>
        <v>100.05000000000001</v>
      </c>
      <c r="Z297" s="41">
        <f t="shared" si="56"/>
        <v>1203.4000000000001</v>
      </c>
      <c r="AA297" s="41">
        <f t="shared" si="56"/>
        <v>333.21</v>
      </c>
      <c r="AB297" s="41">
        <f t="shared" si="56"/>
        <v>5.22</v>
      </c>
      <c r="AC297" s="41">
        <f t="shared" si="56"/>
        <v>0.49000000000000005</v>
      </c>
      <c r="AD297" s="41">
        <f t="shared" si="56"/>
        <v>0.70000000000000007</v>
      </c>
      <c r="AE297" s="41">
        <f t="shared" si="56"/>
        <v>3.6799999999999997</v>
      </c>
      <c r="AF297" s="41">
        <f t="shared" si="56"/>
        <v>10.55</v>
      </c>
      <c r="AG297" s="41">
        <f t="shared" si="56"/>
        <v>9.89</v>
      </c>
      <c r="AH297" s="8">
        <v>0</v>
      </c>
      <c r="AI297" s="8">
        <v>1111.3</v>
      </c>
      <c r="AJ297" s="8">
        <v>1038.42</v>
      </c>
      <c r="AK297" s="8">
        <v>1639.99</v>
      </c>
      <c r="AL297" s="8">
        <v>1036.1400000000001</v>
      </c>
      <c r="AM297" s="8">
        <v>388.25</v>
      </c>
      <c r="AN297" s="8">
        <v>760.93</v>
      </c>
      <c r="AO297" s="8">
        <v>279.17</v>
      </c>
      <c r="AP297" s="8">
        <v>1072.81</v>
      </c>
      <c r="AQ297" s="8">
        <v>819.85</v>
      </c>
      <c r="AR297" s="8">
        <v>1203.28</v>
      </c>
      <c r="AS297" s="8">
        <v>1482.12</v>
      </c>
      <c r="AT297" s="8">
        <v>505.76</v>
      </c>
      <c r="AU297" s="8">
        <v>811.87</v>
      </c>
      <c r="AV297" s="8">
        <v>4949.6400000000003</v>
      </c>
      <c r="AW297" s="8">
        <v>0</v>
      </c>
      <c r="AX297" s="8">
        <v>1700.78</v>
      </c>
      <c r="AY297" s="8">
        <v>1035.44</v>
      </c>
      <c r="AZ297" s="8">
        <v>742.69</v>
      </c>
      <c r="BA297" s="8">
        <v>393.71</v>
      </c>
      <c r="BB297" s="8">
        <v>0.44</v>
      </c>
      <c r="BC297" s="8">
        <v>0.21</v>
      </c>
      <c r="BD297" s="8">
        <v>0.12</v>
      </c>
      <c r="BE297" s="8">
        <v>0.27</v>
      </c>
      <c r="BF297" s="8">
        <v>0.31</v>
      </c>
      <c r="BG297" s="8">
        <v>1.41</v>
      </c>
      <c r="BH297" s="8">
        <v>0.03</v>
      </c>
      <c r="BI297" s="8">
        <v>3.95</v>
      </c>
      <c r="BJ297" s="8">
        <v>0.02</v>
      </c>
      <c r="BK297" s="8">
        <v>1.42</v>
      </c>
      <c r="BL297" s="8">
        <v>7.0000000000000007E-2</v>
      </c>
      <c r="BM297" s="8">
        <v>0.04</v>
      </c>
      <c r="BN297" s="8">
        <v>0</v>
      </c>
      <c r="BO297" s="8">
        <v>0.22</v>
      </c>
      <c r="BP297" s="8">
        <v>0.38</v>
      </c>
      <c r="BQ297" s="8">
        <v>4.84</v>
      </c>
      <c r="BR297" s="8">
        <v>0.02</v>
      </c>
      <c r="BS297" s="8">
        <v>0</v>
      </c>
      <c r="BT297" s="8">
        <v>4.49</v>
      </c>
      <c r="BU297" s="8">
        <v>0.12</v>
      </c>
      <c r="BV297" s="8">
        <v>0.08</v>
      </c>
      <c r="BW297" s="8">
        <v>0</v>
      </c>
      <c r="BX297" s="8">
        <v>0</v>
      </c>
      <c r="BY297" s="8">
        <v>0</v>
      </c>
      <c r="BZ297" s="8">
        <v>1148.02</v>
      </c>
      <c r="CA297" s="6"/>
      <c r="CB297" s="6"/>
      <c r="CC297" s="8">
        <v>294.86</v>
      </c>
      <c r="CE297" s="8">
        <v>249.98</v>
      </c>
      <c r="CF297" s="8">
        <v>111.65</v>
      </c>
      <c r="CG297" s="8">
        <v>180.82</v>
      </c>
      <c r="CH297" s="8">
        <v>9688.2000000000007</v>
      </c>
      <c r="CI297" s="8">
        <v>4018.08</v>
      </c>
      <c r="CJ297" s="8">
        <v>6853.14</v>
      </c>
      <c r="CK297" s="8">
        <v>292.27</v>
      </c>
      <c r="CL297" s="8">
        <v>178.28</v>
      </c>
      <c r="CM297" s="8">
        <v>235.27</v>
      </c>
      <c r="CN297" s="8">
        <v>23.4</v>
      </c>
      <c r="CO297" s="8">
        <v>2.33</v>
      </c>
    </row>
    <row r="299" spans="1:93" x14ac:dyDescent="0.25">
      <c r="B299" s="22" t="s">
        <v>166</v>
      </c>
    </row>
    <row r="300" spans="1:93" x14ac:dyDescent="0.25">
      <c r="B300" s="12" t="s">
        <v>96</v>
      </c>
    </row>
    <row r="301" spans="1:93" s="19" customFormat="1" x14ac:dyDescent="0.25">
      <c r="A301" s="17" t="str">
        <f>"-"</f>
        <v>-</v>
      </c>
      <c r="B301" s="18" t="s">
        <v>105</v>
      </c>
      <c r="C301" s="46">
        <v>25</v>
      </c>
      <c r="D301" s="39">
        <v>1.52</v>
      </c>
      <c r="E301" s="39">
        <v>0.15</v>
      </c>
      <c r="F301" s="39">
        <v>9.23</v>
      </c>
      <c r="G301" s="46">
        <v>45.038999999999994</v>
      </c>
      <c r="H301" s="39">
        <v>0</v>
      </c>
      <c r="I301" s="39">
        <v>0</v>
      </c>
      <c r="J301" s="39">
        <v>0</v>
      </c>
      <c r="K301" s="39">
        <v>0</v>
      </c>
      <c r="L301" s="39">
        <v>0.28000000000000003</v>
      </c>
      <c r="M301" s="39">
        <v>8.9</v>
      </c>
      <c r="N301" s="39">
        <v>0.05</v>
      </c>
      <c r="O301" s="39">
        <v>0</v>
      </c>
      <c r="P301" s="39">
        <v>0</v>
      </c>
      <c r="Q301" s="39">
        <v>0</v>
      </c>
      <c r="R301" s="39">
        <v>0.45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19">
        <v>0</v>
      </c>
      <c r="AI301" s="19">
        <v>79.819999999999993</v>
      </c>
      <c r="AJ301" s="19">
        <v>83.09</v>
      </c>
      <c r="AK301" s="19">
        <v>127.24</v>
      </c>
      <c r="AL301" s="19">
        <v>42.2</v>
      </c>
      <c r="AM301" s="19">
        <v>25.01</v>
      </c>
      <c r="AN301" s="19">
        <v>50.03</v>
      </c>
      <c r="AO301" s="19">
        <v>18.920000000000002</v>
      </c>
      <c r="AP301" s="19">
        <v>90.48</v>
      </c>
      <c r="AQ301" s="19">
        <v>56.12</v>
      </c>
      <c r="AR301" s="19">
        <v>78.3</v>
      </c>
      <c r="AS301" s="19">
        <v>64.599999999999994</v>
      </c>
      <c r="AT301" s="19">
        <v>33.93</v>
      </c>
      <c r="AU301" s="19">
        <v>60.03</v>
      </c>
      <c r="AV301" s="19">
        <v>501.99</v>
      </c>
      <c r="AW301" s="19">
        <v>0</v>
      </c>
      <c r="AX301" s="19">
        <v>163.56</v>
      </c>
      <c r="AY301" s="19">
        <v>71.12</v>
      </c>
      <c r="AZ301" s="19">
        <v>47.2</v>
      </c>
      <c r="BA301" s="19">
        <v>37.409999999999997</v>
      </c>
      <c r="BB301" s="19">
        <v>0</v>
      </c>
      <c r="BC301" s="19">
        <v>0</v>
      </c>
      <c r="BD301" s="19">
        <v>0</v>
      </c>
      <c r="BE301" s="19">
        <v>0</v>
      </c>
      <c r="BF301" s="19">
        <v>0</v>
      </c>
      <c r="BG301" s="19">
        <v>0</v>
      </c>
      <c r="BH301" s="19">
        <v>0</v>
      </c>
      <c r="BI301" s="19">
        <v>0.02</v>
      </c>
      <c r="BJ301" s="19">
        <v>0</v>
      </c>
      <c r="BK301" s="19">
        <v>0</v>
      </c>
      <c r="BL301" s="19">
        <v>0</v>
      </c>
      <c r="BM301" s="19">
        <v>0</v>
      </c>
      <c r="BN301" s="19">
        <v>0</v>
      </c>
      <c r="BO301" s="19">
        <v>0</v>
      </c>
      <c r="BP301" s="19">
        <v>0</v>
      </c>
      <c r="BQ301" s="19">
        <v>0.02</v>
      </c>
      <c r="BR301" s="19">
        <v>0</v>
      </c>
      <c r="BS301" s="19">
        <v>0</v>
      </c>
      <c r="BT301" s="19">
        <v>7.0000000000000007E-2</v>
      </c>
      <c r="BU301" s="19">
        <v>0</v>
      </c>
      <c r="BV301" s="19">
        <v>0</v>
      </c>
      <c r="BW301" s="19">
        <v>0</v>
      </c>
      <c r="BX301" s="19">
        <v>0</v>
      </c>
      <c r="BY301" s="19">
        <v>0</v>
      </c>
      <c r="BZ301" s="19">
        <v>9.7799999999999994</v>
      </c>
      <c r="CA301" s="20"/>
      <c r="CB301" s="20"/>
      <c r="CC301" s="19">
        <v>0</v>
      </c>
      <c r="CE301" s="19">
        <v>0</v>
      </c>
      <c r="CF301" s="19">
        <v>0</v>
      </c>
      <c r="CG301" s="19">
        <v>0</v>
      </c>
      <c r="CH301" s="19">
        <v>570</v>
      </c>
      <c r="CI301" s="19">
        <v>219.6</v>
      </c>
      <c r="CJ301" s="19">
        <v>394.8</v>
      </c>
      <c r="CK301" s="19">
        <v>4.5599999999999996</v>
      </c>
      <c r="CL301" s="19">
        <v>4.5599999999999996</v>
      </c>
      <c r="CM301" s="19">
        <v>4.5599999999999996</v>
      </c>
      <c r="CN301" s="19">
        <v>0</v>
      </c>
      <c r="CO301" s="19">
        <v>0</v>
      </c>
    </row>
    <row r="302" spans="1:93" s="19" customFormat="1" x14ac:dyDescent="0.25">
      <c r="A302" s="17" t="str">
        <f>"-"</f>
        <v>-</v>
      </c>
      <c r="B302" s="18" t="s">
        <v>117</v>
      </c>
      <c r="C302" s="46">
        <v>5</v>
      </c>
      <c r="D302" s="39">
        <v>0.04</v>
      </c>
      <c r="E302" s="39">
        <v>3.63</v>
      </c>
      <c r="F302" s="39">
        <v>7.0000000000000007E-2</v>
      </c>
      <c r="G302" s="46">
        <v>33.031999999999996</v>
      </c>
      <c r="H302" s="39">
        <v>2.36</v>
      </c>
      <c r="I302" s="39">
        <v>0.11</v>
      </c>
      <c r="J302" s="39">
        <v>0</v>
      </c>
      <c r="K302" s="39">
        <v>0</v>
      </c>
      <c r="L302" s="39">
        <v>7.0000000000000007E-2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7.0000000000000007E-2</v>
      </c>
      <c r="S302" s="39">
        <v>0.75</v>
      </c>
      <c r="T302" s="39">
        <v>1.5</v>
      </c>
      <c r="U302" s="39">
        <v>1.2</v>
      </c>
      <c r="V302" s="39">
        <v>0</v>
      </c>
      <c r="W302" s="39">
        <v>1.5</v>
      </c>
      <c r="X302" s="39">
        <v>0.01</v>
      </c>
      <c r="Y302" s="39">
        <v>20</v>
      </c>
      <c r="Z302" s="39">
        <v>15</v>
      </c>
      <c r="AA302" s="39">
        <v>22.5</v>
      </c>
      <c r="AB302" s="39">
        <v>0.05</v>
      </c>
      <c r="AC302" s="39">
        <v>0</v>
      </c>
      <c r="AD302" s="39">
        <v>0.01</v>
      </c>
      <c r="AE302" s="39">
        <v>0.01</v>
      </c>
      <c r="AF302" s="39">
        <v>0.01</v>
      </c>
      <c r="AG302" s="39">
        <v>0</v>
      </c>
      <c r="AH302" s="19">
        <v>0</v>
      </c>
      <c r="AI302" s="19">
        <v>2.1</v>
      </c>
      <c r="AJ302" s="19">
        <v>2.0499999999999998</v>
      </c>
      <c r="AK302" s="19">
        <v>3.8</v>
      </c>
      <c r="AL302" s="19">
        <v>2.25</v>
      </c>
      <c r="AM302" s="19">
        <v>0.85</v>
      </c>
      <c r="AN302" s="19">
        <v>2.35</v>
      </c>
      <c r="AO302" s="19">
        <v>2.15</v>
      </c>
      <c r="AP302" s="19">
        <v>2.1</v>
      </c>
      <c r="AQ302" s="19">
        <v>1.8</v>
      </c>
      <c r="AR302" s="19">
        <v>1.3</v>
      </c>
      <c r="AS302" s="19">
        <v>2.85</v>
      </c>
      <c r="AT302" s="19">
        <v>1.75</v>
      </c>
      <c r="AU302" s="19">
        <v>1.2</v>
      </c>
      <c r="AV302" s="19">
        <v>7.1</v>
      </c>
      <c r="AW302" s="19">
        <v>0</v>
      </c>
      <c r="AX302" s="19">
        <v>2.4</v>
      </c>
      <c r="AY302" s="19">
        <v>2.7</v>
      </c>
      <c r="AZ302" s="19">
        <v>2.1</v>
      </c>
      <c r="BA302" s="19">
        <v>0.5</v>
      </c>
      <c r="BB302" s="19">
        <v>0.13</v>
      </c>
      <c r="BC302" s="19">
        <v>0.06</v>
      </c>
      <c r="BD302" s="19">
        <v>0.03</v>
      </c>
      <c r="BE302" s="19">
        <v>0.08</v>
      </c>
      <c r="BF302" s="19">
        <v>0.09</v>
      </c>
      <c r="BG302" s="19">
        <v>0.4</v>
      </c>
      <c r="BH302" s="19">
        <v>0</v>
      </c>
      <c r="BI302" s="19">
        <v>1.1000000000000001</v>
      </c>
      <c r="BJ302" s="19">
        <v>0</v>
      </c>
      <c r="BK302" s="19">
        <v>0.34</v>
      </c>
      <c r="BL302" s="19">
        <v>0</v>
      </c>
      <c r="BM302" s="19">
        <v>0</v>
      </c>
      <c r="BN302" s="19">
        <v>0</v>
      </c>
      <c r="BO302" s="19">
        <v>0.08</v>
      </c>
      <c r="BP302" s="19">
        <v>0.12</v>
      </c>
      <c r="BQ302" s="19">
        <v>0.9</v>
      </c>
      <c r="BR302" s="19">
        <v>0</v>
      </c>
      <c r="BS302" s="19">
        <v>0</v>
      </c>
      <c r="BT302" s="19">
        <v>0.05</v>
      </c>
      <c r="BU302" s="19">
        <v>0</v>
      </c>
      <c r="BV302" s="19">
        <v>0</v>
      </c>
      <c r="BW302" s="19">
        <v>0</v>
      </c>
      <c r="BX302" s="19">
        <v>0</v>
      </c>
      <c r="BY302" s="19">
        <v>0</v>
      </c>
      <c r="BZ302" s="19">
        <v>1.25</v>
      </c>
      <c r="CA302" s="20"/>
      <c r="CB302" s="20"/>
      <c r="CC302" s="19">
        <v>22.5</v>
      </c>
      <c r="CE302" s="19">
        <v>0.2</v>
      </c>
      <c r="CF302" s="19">
        <v>0.05</v>
      </c>
      <c r="CG302" s="19">
        <v>0.13</v>
      </c>
      <c r="CH302" s="19">
        <v>10</v>
      </c>
      <c r="CI302" s="19">
        <v>4.0999999999999996</v>
      </c>
      <c r="CJ302" s="19">
        <v>7.05</v>
      </c>
      <c r="CK302" s="19">
        <v>0.86</v>
      </c>
      <c r="CL302" s="19">
        <v>0.44</v>
      </c>
      <c r="CM302" s="19">
        <v>0.65</v>
      </c>
      <c r="CN302" s="19">
        <v>0</v>
      </c>
      <c r="CO302" s="19">
        <v>0</v>
      </c>
    </row>
    <row r="303" spans="1:93" s="19" customFormat="1" x14ac:dyDescent="0.25">
      <c r="A303" s="17" t="str">
        <f>"32/10"</f>
        <v>32/10</v>
      </c>
      <c r="B303" s="18" t="s">
        <v>133</v>
      </c>
      <c r="C303" s="46">
        <v>150</v>
      </c>
      <c r="D303" s="39">
        <v>2.95</v>
      </c>
      <c r="E303" s="39">
        <v>2.58</v>
      </c>
      <c r="F303" s="39">
        <v>10.79</v>
      </c>
      <c r="G303" s="46">
        <v>76.235255151515133</v>
      </c>
      <c r="H303" s="39">
        <v>1.28</v>
      </c>
      <c r="I303" s="39">
        <v>0</v>
      </c>
      <c r="J303" s="39">
        <v>0</v>
      </c>
      <c r="K303" s="39">
        <v>0</v>
      </c>
      <c r="L303" s="39">
        <v>10.79</v>
      </c>
      <c r="M303" s="39">
        <v>0</v>
      </c>
      <c r="N303" s="39">
        <v>0</v>
      </c>
      <c r="O303" s="39">
        <v>0</v>
      </c>
      <c r="P303" s="39">
        <v>0</v>
      </c>
      <c r="Q303" s="39">
        <v>0.08</v>
      </c>
      <c r="R303" s="39">
        <v>0.53</v>
      </c>
      <c r="S303" s="39">
        <v>37.200000000000003</v>
      </c>
      <c r="T303" s="39">
        <v>108.63</v>
      </c>
      <c r="U303" s="39">
        <v>87.52</v>
      </c>
      <c r="V303" s="39">
        <v>9.98</v>
      </c>
      <c r="W303" s="39">
        <v>62.78</v>
      </c>
      <c r="X303" s="39">
        <v>0.09</v>
      </c>
      <c r="Y303" s="39">
        <v>15</v>
      </c>
      <c r="Z303" s="39">
        <v>6.75</v>
      </c>
      <c r="AA303" s="39">
        <v>16.5</v>
      </c>
      <c r="AB303" s="39">
        <v>0</v>
      </c>
      <c r="AC303" s="39">
        <v>0.03</v>
      </c>
      <c r="AD303" s="39">
        <v>0.1</v>
      </c>
      <c r="AE303" s="39">
        <v>0.06</v>
      </c>
      <c r="AF303" s="39">
        <v>0.6</v>
      </c>
      <c r="AG303" s="39">
        <v>0.39</v>
      </c>
      <c r="AH303" s="19">
        <v>0</v>
      </c>
      <c r="AI303" s="19">
        <v>0</v>
      </c>
      <c r="AJ303" s="19">
        <v>0</v>
      </c>
      <c r="AK303" s="19">
        <v>0</v>
      </c>
      <c r="AL303" s="19">
        <v>0</v>
      </c>
      <c r="AM303" s="19">
        <v>0</v>
      </c>
      <c r="AN303" s="19">
        <v>0</v>
      </c>
      <c r="AO303" s="19">
        <v>0</v>
      </c>
      <c r="AP303" s="19">
        <v>0</v>
      </c>
      <c r="AQ303" s="19">
        <v>0</v>
      </c>
      <c r="AR303" s="19">
        <v>0</v>
      </c>
      <c r="AS303" s="19">
        <v>0</v>
      </c>
      <c r="AT303" s="19">
        <v>0</v>
      </c>
      <c r="AU303" s="19">
        <v>0</v>
      </c>
      <c r="AV303" s="19">
        <v>0</v>
      </c>
      <c r="AW303" s="19">
        <v>0</v>
      </c>
      <c r="AX303" s="19">
        <v>0</v>
      </c>
      <c r="AY303" s="19">
        <v>0</v>
      </c>
      <c r="AZ303" s="19">
        <v>0</v>
      </c>
      <c r="BA303" s="19">
        <v>0</v>
      </c>
      <c r="BB303" s="19">
        <v>0</v>
      </c>
      <c r="BC303" s="19">
        <v>0</v>
      </c>
      <c r="BD303" s="19">
        <v>0</v>
      </c>
      <c r="BE303" s="19">
        <v>0</v>
      </c>
      <c r="BF303" s="19">
        <v>0</v>
      </c>
      <c r="BG303" s="19">
        <v>0</v>
      </c>
      <c r="BH303" s="19">
        <v>0</v>
      </c>
      <c r="BI303" s="19">
        <v>0</v>
      </c>
      <c r="BJ303" s="19">
        <v>0</v>
      </c>
      <c r="BK303" s="19">
        <v>0</v>
      </c>
      <c r="BL303" s="19">
        <v>0</v>
      </c>
      <c r="BM303" s="19">
        <v>0</v>
      </c>
      <c r="BN303" s="19">
        <v>0</v>
      </c>
      <c r="BO303" s="19">
        <v>0</v>
      </c>
      <c r="BP303" s="19">
        <v>0</v>
      </c>
      <c r="BQ303" s="19">
        <v>0</v>
      </c>
      <c r="BR303" s="19">
        <v>0</v>
      </c>
      <c r="BS303" s="19">
        <v>0</v>
      </c>
      <c r="BT303" s="19">
        <v>0</v>
      </c>
      <c r="BU303" s="19">
        <v>0</v>
      </c>
      <c r="BV303" s="19">
        <v>0</v>
      </c>
      <c r="BW303" s="19">
        <v>0</v>
      </c>
      <c r="BX303" s="19">
        <v>0</v>
      </c>
      <c r="BY303" s="19">
        <v>0</v>
      </c>
      <c r="BZ303" s="19">
        <v>149.52000000000001</v>
      </c>
      <c r="CA303" s="20"/>
      <c r="CB303" s="20"/>
      <c r="CC303" s="19">
        <v>16.13</v>
      </c>
      <c r="CE303" s="19">
        <v>10.25</v>
      </c>
      <c r="CF303" s="19">
        <v>3.95</v>
      </c>
      <c r="CG303" s="19">
        <v>7.1</v>
      </c>
      <c r="CH303" s="19">
        <v>792</v>
      </c>
      <c r="CI303" s="19">
        <v>288.18</v>
      </c>
      <c r="CJ303" s="19">
        <v>540.09</v>
      </c>
      <c r="CK303" s="19">
        <v>34.020000000000003</v>
      </c>
      <c r="CL303" s="19">
        <v>16.11</v>
      </c>
      <c r="CM303" s="19">
        <v>25.07</v>
      </c>
      <c r="CN303" s="19">
        <v>7.5</v>
      </c>
      <c r="CO303" s="19">
        <v>0</v>
      </c>
    </row>
    <row r="304" spans="1:93" s="7" customFormat="1" ht="31.5" x14ac:dyDescent="0.25">
      <c r="A304" s="14" t="str">
        <f>"16/4"</f>
        <v>16/4</v>
      </c>
      <c r="B304" s="15" t="s">
        <v>134</v>
      </c>
      <c r="C304" s="47">
        <v>150</v>
      </c>
      <c r="D304" s="40">
        <v>4.9000000000000004</v>
      </c>
      <c r="E304" s="40">
        <v>4.1100000000000003</v>
      </c>
      <c r="F304" s="40">
        <v>24.46</v>
      </c>
      <c r="G304" s="47">
        <v>153.21455399999996</v>
      </c>
      <c r="H304" s="40">
        <v>2.52</v>
      </c>
      <c r="I304" s="40">
        <v>7.0000000000000007E-2</v>
      </c>
      <c r="J304" s="40">
        <v>0</v>
      </c>
      <c r="K304" s="40">
        <v>0</v>
      </c>
      <c r="L304" s="40">
        <v>5.84</v>
      </c>
      <c r="M304" s="40">
        <v>17.64</v>
      </c>
      <c r="N304" s="40">
        <v>0.98</v>
      </c>
      <c r="O304" s="40">
        <v>0</v>
      </c>
      <c r="P304" s="40">
        <v>0</v>
      </c>
      <c r="Q304" s="40">
        <v>0.06</v>
      </c>
      <c r="R304" s="40">
        <v>1.17</v>
      </c>
      <c r="S304" s="40">
        <v>178.64</v>
      </c>
      <c r="T304" s="40">
        <v>133.69</v>
      </c>
      <c r="U304" s="40">
        <v>72.42</v>
      </c>
      <c r="V304" s="40">
        <v>29.04</v>
      </c>
      <c r="W304" s="40">
        <v>108.82</v>
      </c>
      <c r="X304" s="40">
        <v>0.78</v>
      </c>
      <c r="Y304" s="40">
        <v>14.4</v>
      </c>
      <c r="Z304" s="40">
        <v>16.8</v>
      </c>
      <c r="AA304" s="40">
        <v>27.6</v>
      </c>
      <c r="AB304" s="40">
        <v>0.12</v>
      </c>
      <c r="AC304" s="40">
        <v>0.11</v>
      </c>
      <c r="AD304" s="40">
        <v>0.08</v>
      </c>
      <c r="AE304" s="40">
        <v>0.43</v>
      </c>
      <c r="AF304" s="40">
        <v>1.87</v>
      </c>
      <c r="AG304" s="40">
        <v>0.31</v>
      </c>
      <c r="AH304" s="7">
        <v>0</v>
      </c>
      <c r="AI304" s="7">
        <v>133.72</v>
      </c>
      <c r="AJ304" s="7">
        <v>122.42</v>
      </c>
      <c r="AK304" s="7">
        <v>434.73</v>
      </c>
      <c r="AL304" s="7">
        <v>82.49</v>
      </c>
      <c r="AM304" s="7">
        <v>83.95</v>
      </c>
      <c r="AN304" s="7">
        <v>114.13</v>
      </c>
      <c r="AO304" s="7">
        <v>51.97</v>
      </c>
      <c r="AP304" s="7">
        <v>164.74</v>
      </c>
      <c r="AQ304" s="7">
        <v>304.17</v>
      </c>
      <c r="AR304" s="7">
        <v>120.58</v>
      </c>
      <c r="AS304" s="7">
        <v>184.91</v>
      </c>
      <c r="AT304" s="7">
        <v>74.31</v>
      </c>
      <c r="AU304" s="7">
        <v>85.28</v>
      </c>
      <c r="AV304" s="7">
        <v>630.04</v>
      </c>
      <c r="AW304" s="7">
        <v>0</v>
      </c>
      <c r="AX304" s="7">
        <v>229.77</v>
      </c>
      <c r="AY304" s="7">
        <v>198.92</v>
      </c>
      <c r="AZ304" s="7">
        <v>116.8</v>
      </c>
      <c r="BA304" s="7">
        <v>51.04</v>
      </c>
      <c r="BB304" s="7">
        <v>7.0000000000000007E-2</v>
      </c>
      <c r="BC304" s="7">
        <v>0.03</v>
      </c>
      <c r="BD304" s="7">
        <v>0.02</v>
      </c>
      <c r="BE304" s="7">
        <v>0.04</v>
      </c>
      <c r="BF304" s="7">
        <v>0.05</v>
      </c>
      <c r="BG304" s="7">
        <v>0.21</v>
      </c>
      <c r="BH304" s="7">
        <v>0</v>
      </c>
      <c r="BI304" s="7">
        <v>0.65</v>
      </c>
      <c r="BJ304" s="7">
        <v>0</v>
      </c>
      <c r="BK304" s="7">
        <v>0.19</v>
      </c>
      <c r="BL304" s="7">
        <v>0.01</v>
      </c>
      <c r="BM304" s="7">
        <v>0</v>
      </c>
      <c r="BN304" s="7">
        <v>0</v>
      </c>
      <c r="BO304" s="7">
        <v>0.04</v>
      </c>
      <c r="BP304" s="7">
        <v>0.06</v>
      </c>
      <c r="BQ304" s="7">
        <v>0.61</v>
      </c>
      <c r="BR304" s="7">
        <v>0</v>
      </c>
      <c r="BS304" s="7">
        <v>0</v>
      </c>
      <c r="BT304" s="7">
        <v>0.57999999999999996</v>
      </c>
      <c r="BU304" s="7">
        <v>0.01</v>
      </c>
      <c r="BV304" s="7">
        <v>0</v>
      </c>
      <c r="BW304" s="7">
        <v>0</v>
      </c>
      <c r="BX304" s="7">
        <v>0</v>
      </c>
      <c r="BY304" s="7">
        <v>0</v>
      </c>
      <c r="BZ304" s="7">
        <v>124.35</v>
      </c>
      <c r="CA304" s="16"/>
      <c r="CB304" s="16"/>
      <c r="CC304" s="7">
        <v>17.2</v>
      </c>
      <c r="CE304" s="7">
        <v>31</v>
      </c>
      <c r="CF304" s="7">
        <v>15.28</v>
      </c>
      <c r="CG304" s="7">
        <v>23.14</v>
      </c>
      <c r="CH304" s="7">
        <v>2123.67</v>
      </c>
      <c r="CI304" s="7">
        <v>973.11</v>
      </c>
      <c r="CJ304" s="7">
        <v>1548.39</v>
      </c>
      <c r="CK304" s="7">
        <v>36.56</v>
      </c>
      <c r="CL304" s="7">
        <v>18.86</v>
      </c>
      <c r="CM304" s="7">
        <v>27.71</v>
      </c>
      <c r="CN304" s="7">
        <v>3</v>
      </c>
      <c r="CO304" s="7">
        <v>0.38</v>
      </c>
    </row>
    <row r="305" spans="1:93" s="8" customFormat="1" x14ac:dyDescent="0.25">
      <c r="A305" s="21"/>
      <c r="B305" s="22" t="s">
        <v>101</v>
      </c>
      <c r="C305" s="48">
        <f>SUM(C301:C304)</f>
        <v>330</v>
      </c>
      <c r="D305" s="41">
        <f t="shared" ref="D305:AG305" si="57">SUM(D301:D304)</f>
        <v>9.41</v>
      </c>
      <c r="E305" s="41">
        <f t="shared" si="57"/>
        <v>10.469999999999999</v>
      </c>
      <c r="F305" s="41">
        <f t="shared" si="57"/>
        <v>44.55</v>
      </c>
      <c r="G305" s="48">
        <f t="shared" si="57"/>
        <v>307.5208091515151</v>
      </c>
      <c r="H305" s="41">
        <f t="shared" si="57"/>
        <v>6.16</v>
      </c>
      <c r="I305" s="41">
        <f t="shared" si="57"/>
        <v>0.18</v>
      </c>
      <c r="J305" s="41">
        <f t="shared" si="57"/>
        <v>0</v>
      </c>
      <c r="K305" s="41">
        <f t="shared" si="57"/>
        <v>0</v>
      </c>
      <c r="L305" s="41">
        <f t="shared" si="57"/>
        <v>16.979999999999997</v>
      </c>
      <c r="M305" s="41">
        <f t="shared" si="57"/>
        <v>26.54</v>
      </c>
      <c r="N305" s="41">
        <f t="shared" si="57"/>
        <v>1.03</v>
      </c>
      <c r="O305" s="41">
        <f t="shared" si="57"/>
        <v>0</v>
      </c>
      <c r="P305" s="41">
        <f t="shared" si="57"/>
        <v>0</v>
      </c>
      <c r="Q305" s="41">
        <f t="shared" si="57"/>
        <v>0.14000000000000001</v>
      </c>
      <c r="R305" s="41">
        <f t="shared" si="57"/>
        <v>2.2199999999999998</v>
      </c>
      <c r="S305" s="41">
        <f t="shared" si="57"/>
        <v>216.58999999999997</v>
      </c>
      <c r="T305" s="41">
        <f t="shared" si="57"/>
        <v>243.82</v>
      </c>
      <c r="U305" s="41">
        <f t="shared" si="57"/>
        <v>161.13999999999999</v>
      </c>
      <c r="V305" s="41">
        <f t="shared" si="57"/>
        <v>39.019999999999996</v>
      </c>
      <c r="W305" s="41">
        <f t="shared" si="57"/>
        <v>173.1</v>
      </c>
      <c r="X305" s="41">
        <f t="shared" si="57"/>
        <v>0.88</v>
      </c>
      <c r="Y305" s="41">
        <f t="shared" si="57"/>
        <v>49.4</v>
      </c>
      <c r="Z305" s="41">
        <f t="shared" si="57"/>
        <v>38.549999999999997</v>
      </c>
      <c r="AA305" s="41">
        <f t="shared" si="57"/>
        <v>66.599999999999994</v>
      </c>
      <c r="AB305" s="41">
        <f t="shared" si="57"/>
        <v>0.16999999999999998</v>
      </c>
      <c r="AC305" s="41">
        <f t="shared" si="57"/>
        <v>0.14000000000000001</v>
      </c>
      <c r="AD305" s="41">
        <f t="shared" si="57"/>
        <v>0.19</v>
      </c>
      <c r="AE305" s="41">
        <f t="shared" si="57"/>
        <v>0.5</v>
      </c>
      <c r="AF305" s="41">
        <f t="shared" si="57"/>
        <v>2.48</v>
      </c>
      <c r="AG305" s="41">
        <f t="shared" si="57"/>
        <v>0.7</v>
      </c>
      <c r="AH305" s="8">
        <v>0</v>
      </c>
      <c r="AI305" s="8">
        <v>215.65</v>
      </c>
      <c r="AJ305" s="8">
        <v>207.55</v>
      </c>
      <c r="AK305" s="8">
        <v>565.77</v>
      </c>
      <c r="AL305" s="8">
        <v>126.93</v>
      </c>
      <c r="AM305" s="8">
        <v>109.81</v>
      </c>
      <c r="AN305" s="8">
        <v>166.5</v>
      </c>
      <c r="AO305" s="8">
        <v>73.05</v>
      </c>
      <c r="AP305" s="8">
        <v>257.32</v>
      </c>
      <c r="AQ305" s="8">
        <v>362.08</v>
      </c>
      <c r="AR305" s="8">
        <v>200.18</v>
      </c>
      <c r="AS305" s="8">
        <v>252.35</v>
      </c>
      <c r="AT305" s="8">
        <v>109.99</v>
      </c>
      <c r="AU305" s="8">
        <v>146.51</v>
      </c>
      <c r="AV305" s="8">
        <v>1139.1300000000001</v>
      </c>
      <c r="AW305" s="8">
        <v>0</v>
      </c>
      <c r="AX305" s="8">
        <v>395.73</v>
      </c>
      <c r="AY305" s="8">
        <v>272.75</v>
      </c>
      <c r="AZ305" s="8">
        <v>166.1</v>
      </c>
      <c r="BA305" s="8">
        <v>88.95</v>
      </c>
      <c r="BB305" s="8">
        <v>0.21</v>
      </c>
      <c r="BC305" s="8">
        <v>0.09</v>
      </c>
      <c r="BD305" s="8">
        <v>0.05</v>
      </c>
      <c r="BE305" s="8">
        <v>0.12</v>
      </c>
      <c r="BF305" s="8">
        <v>0.13</v>
      </c>
      <c r="BG305" s="8">
        <v>0.61</v>
      </c>
      <c r="BH305" s="8">
        <v>0</v>
      </c>
      <c r="BI305" s="8">
        <v>1.77</v>
      </c>
      <c r="BJ305" s="8">
        <v>0</v>
      </c>
      <c r="BK305" s="8">
        <v>0.54</v>
      </c>
      <c r="BL305" s="8">
        <v>0.01</v>
      </c>
      <c r="BM305" s="8">
        <v>0</v>
      </c>
      <c r="BN305" s="8">
        <v>0</v>
      </c>
      <c r="BO305" s="8">
        <v>0.12</v>
      </c>
      <c r="BP305" s="8">
        <v>0.18</v>
      </c>
      <c r="BQ305" s="8">
        <v>1.53</v>
      </c>
      <c r="BR305" s="8">
        <v>0</v>
      </c>
      <c r="BS305" s="8">
        <v>0</v>
      </c>
      <c r="BT305" s="8">
        <v>0.69</v>
      </c>
      <c r="BU305" s="8">
        <v>0.02</v>
      </c>
      <c r="BV305" s="8">
        <v>0</v>
      </c>
      <c r="BW305" s="8">
        <v>0</v>
      </c>
      <c r="BX305" s="8">
        <v>0</v>
      </c>
      <c r="BY305" s="8">
        <v>0</v>
      </c>
      <c r="BZ305" s="8">
        <v>284.89999999999998</v>
      </c>
      <c r="CA305" s="6"/>
      <c r="CB305" s="6" t="e">
        <f>$G$305/#REF!*100</f>
        <v>#REF!</v>
      </c>
      <c r="CC305" s="8">
        <v>55.83</v>
      </c>
      <c r="CE305" s="8">
        <v>41.45</v>
      </c>
      <c r="CF305" s="8">
        <v>19.28</v>
      </c>
      <c r="CG305" s="8">
        <v>30.36</v>
      </c>
      <c r="CH305" s="8">
        <v>3495.67</v>
      </c>
      <c r="CI305" s="8">
        <v>1484.99</v>
      </c>
      <c r="CJ305" s="8">
        <v>2490.33</v>
      </c>
      <c r="CK305" s="8">
        <v>75.989999999999995</v>
      </c>
      <c r="CL305" s="8">
        <v>39.97</v>
      </c>
      <c r="CM305" s="8">
        <v>57.98</v>
      </c>
      <c r="CN305" s="8">
        <v>10.5</v>
      </c>
      <c r="CO305" s="8">
        <v>0.38</v>
      </c>
    </row>
    <row r="306" spans="1:93" x14ac:dyDescent="0.25">
      <c r="B306" s="12" t="s">
        <v>102</v>
      </c>
    </row>
    <row r="307" spans="1:93" s="7" customFormat="1" x14ac:dyDescent="0.25">
      <c r="A307" s="14" t="str">
        <f>"-"</f>
        <v>-</v>
      </c>
      <c r="B307" s="15" t="s">
        <v>186</v>
      </c>
      <c r="C307" s="47">
        <v>100</v>
      </c>
      <c r="D307" s="40">
        <v>2</v>
      </c>
      <c r="E307" s="40">
        <v>1</v>
      </c>
      <c r="F307" s="40">
        <v>15</v>
      </c>
      <c r="G307" s="47">
        <v>100</v>
      </c>
      <c r="H307" s="40">
        <v>0</v>
      </c>
      <c r="I307" s="40">
        <v>0</v>
      </c>
      <c r="J307" s="40">
        <v>0</v>
      </c>
      <c r="K307" s="40">
        <v>0</v>
      </c>
      <c r="L307" s="40">
        <v>11</v>
      </c>
      <c r="M307" s="40">
        <v>2</v>
      </c>
      <c r="N307" s="40">
        <v>2</v>
      </c>
      <c r="O307" s="40">
        <v>0</v>
      </c>
      <c r="P307" s="40">
        <v>0</v>
      </c>
      <c r="Q307" s="40">
        <v>0.4</v>
      </c>
      <c r="R307" s="40">
        <v>0.9</v>
      </c>
      <c r="S307" s="40">
        <v>31</v>
      </c>
      <c r="T307" s="40">
        <v>348</v>
      </c>
      <c r="U307" s="40">
        <v>8</v>
      </c>
      <c r="V307" s="40">
        <v>42</v>
      </c>
      <c r="W307" s="40">
        <v>28</v>
      </c>
      <c r="X307" s="40">
        <v>0.6</v>
      </c>
      <c r="Y307" s="40">
        <v>0</v>
      </c>
      <c r="Z307" s="40">
        <v>120</v>
      </c>
      <c r="AA307" s="40">
        <v>20</v>
      </c>
      <c r="AB307" s="40">
        <v>0.4</v>
      </c>
      <c r="AC307" s="40">
        <v>0.04</v>
      </c>
      <c r="AD307" s="40">
        <v>0.05</v>
      </c>
      <c r="AE307" s="40">
        <v>0.6</v>
      </c>
      <c r="AF307" s="40">
        <v>0.9</v>
      </c>
      <c r="AG307" s="40">
        <v>10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7">
        <v>0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0</v>
      </c>
      <c r="AU307" s="7">
        <v>0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</v>
      </c>
      <c r="BB307" s="7">
        <v>0</v>
      </c>
      <c r="BC307" s="7">
        <v>0</v>
      </c>
      <c r="BD307" s="7">
        <v>0</v>
      </c>
      <c r="BE307" s="7">
        <v>0</v>
      </c>
      <c r="BF307" s="7">
        <v>0</v>
      </c>
      <c r="BG307" s="7">
        <v>0</v>
      </c>
      <c r="BH307" s="7">
        <v>0</v>
      </c>
      <c r="BI307" s="7">
        <v>0</v>
      </c>
      <c r="BJ307" s="7">
        <v>0</v>
      </c>
      <c r="BK307" s="7">
        <v>0</v>
      </c>
      <c r="BL307" s="7">
        <v>0</v>
      </c>
      <c r="BM307" s="7">
        <v>0</v>
      </c>
      <c r="BN307" s="7">
        <v>0</v>
      </c>
      <c r="BO307" s="7">
        <v>0</v>
      </c>
      <c r="BP307" s="7">
        <v>0</v>
      </c>
      <c r="BQ307" s="7">
        <v>0</v>
      </c>
      <c r="BR307" s="7">
        <v>0</v>
      </c>
      <c r="BS307" s="7">
        <v>0</v>
      </c>
      <c r="BT307" s="7">
        <v>0</v>
      </c>
      <c r="BU307" s="7">
        <v>0</v>
      </c>
      <c r="BV307" s="7">
        <v>0</v>
      </c>
      <c r="BW307" s="7">
        <v>0</v>
      </c>
      <c r="BX307" s="7">
        <v>0</v>
      </c>
      <c r="BY307" s="7">
        <v>0</v>
      </c>
      <c r="BZ307" s="7">
        <v>74</v>
      </c>
      <c r="CA307" s="16"/>
      <c r="CB307" s="16"/>
      <c r="CC307" s="7">
        <v>20</v>
      </c>
      <c r="CE307" s="7">
        <v>4</v>
      </c>
      <c r="CF307" s="7">
        <v>1</v>
      </c>
      <c r="CG307" s="7">
        <v>2.5</v>
      </c>
      <c r="CH307" s="7">
        <v>200</v>
      </c>
      <c r="CI307" s="7">
        <v>82</v>
      </c>
      <c r="CJ307" s="7">
        <v>141</v>
      </c>
      <c r="CK307" s="7">
        <v>0</v>
      </c>
      <c r="CL307" s="7">
        <v>0</v>
      </c>
      <c r="CM307" s="7">
        <v>0</v>
      </c>
      <c r="CN307" s="7">
        <v>0</v>
      </c>
      <c r="CO307" s="7">
        <v>0</v>
      </c>
    </row>
    <row r="308" spans="1:93" s="8" customFormat="1" x14ac:dyDescent="0.25">
      <c r="A308" s="21"/>
      <c r="B308" s="22" t="s">
        <v>103</v>
      </c>
      <c r="C308" s="48">
        <f>SUM(C307)</f>
        <v>100</v>
      </c>
      <c r="D308" s="41">
        <f t="shared" ref="D308:AG308" si="58">SUM(D307)</f>
        <v>2</v>
      </c>
      <c r="E308" s="41">
        <f t="shared" si="58"/>
        <v>1</v>
      </c>
      <c r="F308" s="41">
        <f t="shared" si="58"/>
        <v>15</v>
      </c>
      <c r="G308" s="48">
        <f t="shared" si="58"/>
        <v>100</v>
      </c>
      <c r="H308" s="41">
        <f t="shared" si="58"/>
        <v>0</v>
      </c>
      <c r="I308" s="41">
        <f t="shared" si="58"/>
        <v>0</v>
      </c>
      <c r="J308" s="41">
        <f t="shared" si="58"/>
        <v>0</v>
      </c>
      <c r="K308" s="41">
        <f t="shared" si="58"/>
        <v>0</v>
      </c>
      <c r="L308" s="41">
        <f t="shared" si="58"/>
        <v>11</v>
      </c>
      <c r="M308" s="41">
        <f t="shared" si="58"/>
        <v>2</v>
      </c>
      <c r="N308" s="41">
        <f t="shared" si="58"/>
        <v>2</v>
      </c>
      <c r="O308" s="41">
        <f t="shared" si="58"/>
        <v>0</v>
      </c>
      <c r="P308" s="41">
        <f t="shared" si="58"/>
        <v>0</v>
      </c>
      <c r="Q308" s="41">
        <f t="shared" si="58"/>
        <v>0.4</v>
      </c>
      <c r="R308" s="41">
        <f t="shared" si="58"/>
        <v>0.9</v>
      </c>
      <c r="S308" s="41">
        <f t="shared" si="58"/>
        <v>31</v>
      </c>
      <c r="T308" s="41">
        <f t="shared" si="58"/>
        <v>348</v>
      </c>
      <c r="U308" s="41">
        <f t="shared" si="58"/>
        <v>8</v>
      </c>
      <c r="V308" s="41">
        <f t="shared" si="58"/>
        <v>42</v>
      </c>
      <c r="W308" s="41">
        <f t="shared" si="58"/>
        <v>28</v>
      </c>
      <c r="X308" s="41">
        <f t="shared" si="58"/>
        <v>0.6</v>
      </c>
      <c r="Y308" s="41">
        <f t="shared" si="58"/>
        <v>0</v>
      </c>
      <c r="Z308" s="41">
        <f t="shared" si="58"/>
        <v>120</v>
      </c>
      <c r="AA308" s="41">
        <f t="shared" si="58"/>
        <v>20</v>
      </c>
      <c r="AB308" s="41">
        <f t="shared" si="58"/>
        <v>0.4</v>
      </c>
      <c r="AC308" s="41">
        <f t="shared" si="58"/>
        <v>0.04</v>
      </c>
      <c r="AD308" s="41">
        <f t="shared" si="58"/>
        <v>0.05</v>
      </c>
      <c r="AE308" s="41">
        <f t="shared" si="58"/>
        <v>0.6</v>
      </c>
      <c r="AF308" s="41">
        <f t="shared" si="58"/>
        <v>0.9</v>
      </c>
      <c r="AG308" s="41">
        <f t="shared" si="58"/>
        <v>10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0</v>
      </c>
      <c r="BU308" s="8">
        <v>0</v>
      </c>
      <c r="BV308" s="8">
        <v>0</v>
      </c>
      <c r="BW308" s="8">
        <v>0</v>
      </c>
      <c r="BX308" s="8">
        <v>0</v>
      </c>
      <c r="BY308" s="8">
        <v>0</v>
      </c>
      <c r="BZ308" s="8">
        <v>74</v>
      </c>
      <c r="CA308" s="6"/>
      <c r="CB308" s="6" t="e">
        <f>$G$308/#REF!*100</f>
        <v>#REF!</v>
      </c>
      <c r="CC308" s="8">
        <v>20</v>
      </c>
      <c r="CE308" s="8">
        <v>4</v>
      </c>
      <c r="CF308" s="8">
        <v>1</v>
      </c>
      <c r="CG308" s="8">
        <v>2.5</v>
      </c>
      <c r="CH308" s="8">
        <v>200</v>
      </c>
      <c r="CI308" s="8">
        <v>82</v>
      </c>
      <c r="CJ308" s="8">
        <v>141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</row>
    <row r="309" spans="1:93" x14ac:dyDescent="0.25">
      <c r="B309" s="12" t="s">
        <v>104</v>
      </c>
    </row>
    <row r="310" spans="1:93" s="19" customFormat="1" x14ac:dyDescent="0.25">
      <c r="A310" s="17" t="str">
        <f>"-"</f>
        <v>-</v>
      </c>
      <c r="B310" s="18" t="s">
        <v>105</v>
      </c>
      <c r="C310" s="46">
        <v>20</v>
      </c>
      <c r="D310" s="39">
        <v>1.22</v>
      </c>
      <c r="E310" s="39">
        <v>0.12</v>
      </c>
      <c r="F310" s="39">
        <v>7.38</v>
      </c>
      <c r="G310" s="46">
        <v>36.031199999999998</v>
      </c>
      <c r="H310" s="39">
        <v>0</v>
      </c>
      <c r="I310" s="39">
        <v>0</v>
      </c>
      <c r="J310" s="39">
        <v>0</v>
      </c>
      <c r="K310" s="39">
        <v>0</v>
      </c>
      <c r="L310" s="39">
        <v>0.22</v>
      </c>
      <c r="M310" s="39">
        <v>7.12</v>
      </c>
      <c r="N310" s="39">
        <v>0.04</v>
      </c>
      <c r="O310" s="39">
        <v>0</v>
      </c>
      <c r="P310" s="39">
        <v>0</v>
      </c>
      <c r="Q310" s="39">
        <v>0</v>
      </c>
      <c r="R310" s="39">
        <v>0.36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19">
        <v>0</v>
      </c>
      <c r="AI310" s="19">
        <v>63.86</v>
      </c>
      <c r="AJ310" s="19">
        <v>66.47</v>
      </c>
      <c r="AK310" s="19">
        <v>101.79</v>
      </c>
      <c r="AL310" s="19">
        <v>33.76</v>
      </c>
      <c r="AM310" s="19">
        <v>20.010000000000002</v>
      </c>
      <c r="AN310" s="19">
        <v>40.020000000000003</v>
      </c>
      <c r="AO310" s="19">
        <v>15.14</v>
      </c>
      <c r="AP310" s="19">
        <v>72.38</v>
      </c>
      <c r="AQ310" s="19">
        <v>44.89</v>
      </c>
      <c r="AR310" s="19">
        <v>62.64</v>
      </c>
      <c r="AS310" s="19">
        <v>51.68</v>
      </c>
      <c r="AT310" s="19">
        <v>27.14</v>
      </c>
      <c r="AU310" s="19">
        <v>48.02</v>
      </c>
      <c r="AV310" s="19">
        <v>401.59</v>
      </c>
      <c r="AW310" s="19">
        <v>0</v>
      </c>
      <c r="AX310" s="19">
        <v>130.85</v>
      </c>
      <c r="AY310" s="19">
        <v>56.9</v>
      </c>
      <c r="AZ310" s="19">
        <v>37.76</v>
      </c>
      <c r="BA310" s="19">
        <v>29.93</v>
      </c>
      <c r="BB310" s="19">
        <v>0</v>
      </c>
      <c r="BC310" s="19">
        <v>0</v>
      </c>
      <c r="BD310" s="19">
        <v>0</v>
      </c>
      <c r="BE310" s="19">
        <v>0</v>
      </c>
      <c r="BF310" s="19">
        <v>0</v>
      </c>
      <c r="BG310" s="19">
        <v>0</v>
      </c>
      <c r="BH310" s="19">
        <v>0</v>
      </c>
      <c r="BI310" s="19">
        <v>0.02</v>
      </c>
      <c r="BJ310" s="19">
        <v>0</v>
      </c>
      <c r="BK310" s="19">
        <v>0</v>
      </c>
      <c r="BL310" s="19">
        <v>0</v>
      </c>
      <c r="BM310" s="19">
        <v>0</v>
      </c>
      <c r="BN310" s="19">
        <v>0</v>
      </c>
      <c r="BO310" s="19">
        <v>0</v>
      </c>
      <c r="BP310" s="19">
        <v>0</v>
      </c>
      <c r="BQ310" s="19">
        <v>0.01</v>
      </c>
      <c r="BR310" s="19">
        <v>0</v>
      </c>
      <c r="BS310" s="19">
        <v>0</v>
      </c>
      <c r="BT310" s="19">
        <v>0.06</v>
      </c>
      <c r="BU310" s="19">
        <v>0</v>
      </c>
      <c r="BV310" s="19">
        <v>0</v>
      </c>
      <c r="BW310" s="19">
        <v>0</v>
      </c>
      <c r="BX310" s="19">
        <v>0</v>
      </c>
      <c r="BY310" s="19">
        <v>0</v>
      </c>
      <c r="BZ310" s="19">
        <v>7.82</v>
      </c>
      <c r="CA310" s="20"/>
      <c r="CB310" s="20"/>
      <c r="CC310" s="19">
        <v>0</v>
      </c>
      <c r="CE310" s="19">
        <v>0</v>
      </c>
      <c r="CF310" s="19">
        <v>0</v>
      </c>
      <c r="CG310" s="19">
        <v>0</v>
      </c>
      <c r="CH310" s="19">
        <v>380</v>
      </c>
      <c r="CI310" s="19">
        <v>146.4</v>
      </c>
      <c r="CJ310" s="19">
        <v>263.2</v>
      </c>
      <c r="CK310" s="19">
        <v>3.04</v>
      </c>
      <c r="CL310" s="19">
        <v>3.04</v>
      </c>
      <c r="CM310" s="19">
        <v>3.04</v>
      </c>
      <c r="CN310" s="19">
        <v>0</v>
      </c>
      <c r="CO310" s="19">
        <v>0</v>
      </c>
    </row>
    <row r="311" spans="1:93" s="19" customFormat="1" x14ac:dyDescent="0.25">
      <c r="A311" s="17" t="str">
        <f>"-"</f>
        <v>-</v>
      </c>
      <c r="B311" s="18" t="s">
        <v>106</v>
      </c>
      <c r="C311" s="46">
        <v>20</v>
      </c>
      <c r="D311" s="39">
        <v>1.2</v>
      </c>
      <c r="E311" s="39">
        <v>0.24</v>
      </c>
      <c r="F311" s="39">
        <v>8.34</v>
      </c>
      <c r="G311" s="46">
        <v>38.196000000000005</v>
      </c>
      <c r="H311" s="39">
        <v>0.04</v>
      </c>
      <c r="I311" s="39">
        <v>0</v>
      </c>
      <c r="J311" s="39">
        <v>0</v>
      </c>
      <c r="K311" s="39">
        <v>0</v>
      </c>
      <c r="L311" s="39">
        <v>0.24</v>
      </c>
      <c r="M311" s="39">
        <v>6.44</v>
      </c>
      <c r="N311" s="39">
        <v>1.66</v>
      </c>
      <c r="O311" s="39">
        <v>0</v>
      </c>
      <c r="P311" s="39">
        <v>0</v>
      </c>
      <c r="Q311" s="39">
        <v>0.2</v>
      </c>
      <c r="R311" s="39">
        <v>0.5</v>
      </c>
      <c r="S311" s="39">
        <v>122</v>
      </c>
      <c r="T311" s="39">
        <v>49</v>
      </c>
      <c r="U311" s="39">
        <v>7</v>
      </c>
      <c r="V311" s="39">
        <v>9.4</v>
      </c>
      <c r="W311" s="39">
        <v>31.6</v>
      </c>
      <c r="X311" s="39">
        <v>0.78</v>
      </c>
      <c r="Y311" s="39">
        <v>0</v>
      </c>
      <c r="Z311" s="39">
        <v>1</v>
      </c>
      <c r="AA311" s="39">
        <v>0.2</v>
      </c>
      <c r="AB311" s="39">
        <v>0.28000000000000003</v>
      </c>
      <c r="AC311" s="39">
        <v>0.04</v>
      </c>
      <c r="AD311" s="39">
        <v>0.02</v>
      </c>
      <c r="AE311" s="39">
        <v>0.14000000000000001</v>
      </c>
      <c r="AF311" s="39">
        <v>0.4</v>
      </c>
      <c r="AG311" s="39">
        <v>0</v>
      </c>
      <c r="AH311" s="19">
        <v>0</v>
      </c>
      <c r="AI311" s="19">
        <v>64.400000000000006</v>
      </c>
      <c r="AJ311" s="19">
        <v>49.6</v>
      </c>
      <c r="AK311" s="19">
        <v>85.4</v>
      </c>
      <c r="AL311" s="19">
        <v>44.6</v>
      </c>
      <c r="AM311" s="19">
        <v>18.600000000000001</v>
      </c>
      <c r="AN311" s="19">
        <v>39.6</v>
      </c>
      <c r="AO311" s="19">
        <v>16</v>
      </c>
      <c r="AP311" s="19">
        <v>74.2</v>
      </c>
      <c r="AQ311" s="19">
        <v>59.4</v>
      </c>
      <c r="AR311" s="19">
        <v>58.2</v>
      </c>
      <c r="AS311" s="19">
        <v>92.8</v>
      </c>
      <c r="AT311" s="19">
        <v>24.8</v>
      </c>
      <c r="AU311" s="19">
        <v>62</v>
      </c>
      <c r="AV311" s="19">
        <v>311.8</v>
      </c>
      <c r="AW311" s="19">
        <v>0</v>
      </c>
      <c r="AX311" s="19">
        <v>105.2</v>
      </c>
      <c r="AY311" s="19">
        <v>58.2</v>
      </c>
      <c r="AZ311" s="19">
        <v>36</v>
      </c>
      <c r="BA311" s="19">
        <v>26</v>
      </c>
      <c r="BB311" s="19">
        <v>0</v>
      </c>
      <c r="BC311" s="19">
        <v>0</v>
      </c>
      <c r="BD311" s="19">
        <v>0</v>
      </c>
      <c r="BE311" s="19">
        <v>0</v>
      </c>
      <c r="BF311" s="19">
        <v>0</v>
      </c>
      <c r="BG311" s="19">
        <v>0</v>
      </c>
      <c r="BH311" s="19">
        <v>0</v>
      </c>
      <c r="BI311" s="19">
        <v>0.03</v>
      </c>
      <c r="BJ311" s="19">
        <v>0</v>
      </c>
      <c r="BK311" s="19">
        <v>0</v>
      </c>
      <c r="BL311" s="19">
        <v>0</v>
      </c>
      <c r="BM311" s="19">
        <v>0</v>
      </c>
      <c r="BN311" s="19">
        <v>0</v>
      </c>
      <c r="BO311" s="19">
        <v>0</v>
      </c>
      <c r="BP311" s="19">
        <v>0</v>
      </c>
      <c r="BQ311" s="19">
        <v>0.02</v>
      </c>
      <c r="BR311" s="19">
        <v>0</v>
      </c>
      <c r="BS311" s="19">
        <v>0</v>
      </c>
      <c r="BT311" s="19">
        <v>0.1</v>
      </c>
      <c r="BU311" s="19">
        <v>0.02</v>
      </c>
      <c r="BV311" s="19">
        <v>0</v>
      </c>
      <c r="BW311" s="19">
        <v>0</v>
      </c>
      <c r="BX311" s="19">
        <v>0</v>
      </c>
      <c r="BY311" s="19">
        <v>0</v>
      </c>
      <c r="BZ311" s="19">
        <v>9.4</v>
      </c>
      <c r="CA311" s="20"/>
      <c r="CB311" s="20"/>
      <c r="CC311" s="19">
        <v>0.17</v>
      </c>
      <c r="CE311" s="19">
        <v>4</v>
      </c>
      <c r="CF311" s="19">
        <v>4</v>
      </c>
      <c r="CG311" s="19">
        <v>4</v>
      </c>
      <c r="CH311" s="19">
        <v>760</v>
      </c>
      <c r="CI311" s="19">
        <v>292.8</v>
      </c>
      <c r="CJ311" s="19">
        <v>526.4</v>
      </c>
      <c r="CK311" s="19">
        <v>7.6</v>
      </c>
      <c r="CL311" s="19">
        <v>6.32</v>
      </c>
      <c r="CM311" s="19">
        <v>6.96</v>
      </c>
      <c r="CN311" s="19">
        <v>0</v>
      </c>
      <c r="CO311" s="19">
        <v>0</v>
      </c>
    </row>
    <row r="312" spans="1:93" s="19" customFormat="1" x14ac:dyDescent="0.25">
      <c r="A312" s="17" t="str">
        <f>"3/10"</f>
        <v>3/10</v>
      </c>
      <c r="B312" s="18" t="s">
        <v>122</v>
      </c>
      <c r="C312" s="46">
        <v>150</v>
      </c>
      <c r="D312" s="39">
        <v>0.12</v>
      </c>
      <c r="E312" s="39">
        <v>0.12</v>
      </c>
      <c r="F312" s="39">
        <v>14.39</v>
      </c>
      <c r="G312" s="46">
        <v>56.075610000000005</v>
      </c>
      <c r="H312" s="39">
        <v>0.03</v>
      </c>
      <c r="I312" s="39">
        <v>0</v>
      </c>
      <c r="J312" s="39">
        <v>0</v>
      </c>
      <c r="K312" s="39">
        <v>0</v>
      </c>
      <c r="L312" s="39">
        <v>13.65</v>
      </c>
      <c r="M312" s="39">
        <v>0.23</v>
      </c>
      <c r="N312" s="39">
        <v>0.51</v>
      </c>
      <c r="O312" s="39">
        <v>0</v>
      </c>
      <c r="P312" s="39">
        <v>0</v>
      </c>
      <c r="Q312" s="39">
        <v>0.24</v>
      </c>
      <c r="R312" s="39">
        <v>0.16</v>
      </c>
      <c r="S312" s="39">
        <v>7.83</v>
      </c>
      <c r="T312" s="39">
        <v>82.9</v>
      </c>
      <c r="U312" s="39">
        <v>4.9800000000000004</v>
      </c>
      <c r="V312" s="39">
        <v>2.57</v>
      </c>
      <c r="W312" s="39">
        <v>3.07</v>
      </c>
      <c r="X312" s="39">
        <v>0.67</v>
      </c>
      <c r="Y312" s="39">
        <v>0</v>
      </c>
      <c r="Z312" s="39">
        <v>8.1</v>
      </c>
      <c r="AA312" s="39">
        <v>1.5</v>
      </c>
      <c r="AB312" s="39">
        <v>0.06</v>
      </c>
      <c r="AC312" s="39">
        <v>0.01</v>
      </c>
      <c r="AD312" s="39">
        <v>0.01</v>
      </c>
      <c r="AE312" s="39">
        <v>0.08</v>
      </c>
      <c r="AF312" s="39">
        <v>0.12</v>
      </c>
      <c r="AG312" s="39">
        <v>1.2</v>
      </c>
      <c r="AH312" s="19">
        <v>0</v>
      </c>
      <c r="AI312" s="19">
        <v>3.53</v>
      </c>
      <c r="AJ312" s="19">
        <v>3.82</v>
      </c>
      <c r="AK312" s="19">
        <v>5.59</v>
      </c>
      <c r="AL312" s="19">
        <v>5.29</v>
      </c>
      <c r="AM312" s="19">
        <v>0.88</v>
      </c>
      <c r="AN312" s="19">
        <v>3.23</v>
      </c>
      <c r="AO312" s="19">
        <v>0.88</v>
      </c>
      <c r="AP312" s="19">
        <v>2.65</v>
      </c>
      <c r="AQ312" s="19">
        <v>5</v>
      </c>
      <c r="AR312" s="19">
        <v>2.94</v>
      </c>
      <c r="AS312" s="19">
        <v>22.93</v>
      </c>
      <c r="AT312" s="19">
        <v>2.06</v>
      </c>
      <c r="AU312" s="19">
        <v>4.12</v>
      </c>
      <c r="AV312" s="19">
        <v>12.35</v>
      </c>
      <c r="AW312" s="19">
        <v>0</v>
      </c>
      <c r="AX312" s="19">
        <v>3.82</v>
      </c>
      <c r="AY312" s="19">
        <v>4.7</v>
      </c>
      <c r="AZ312" s="19">
        <v>1.76</v>
      </c>
      <c r="BA312" s="19">
        <v>1.47</v>
      </c>
      <c r="BB312" s="19">
        <v>0</v>
      </c>
      <c r="BC312" s="19">
        <v>0</v>
      </c>
      <c r="BD312" s="19">
        <v>0</v>
      </c>
      <c r="BE312" s="19">
        <v>0</v>
      </c>
      <c r="BF312" s="19">
        <v>0</v>
      </c>
      <c r="BG312" s="19">
        <v>0</v>
      </c>
      <c r="BH312" s="19">
        <v>0</v>
      </c>
      <c r="BI312" s="19">
        <v>0</v>
      </c>
      <c r="BJ312" s="19">
        <v>0</v>
      </c>
      <c r="BK312" s="19">
        <v>0</v>
      </c>
      <c r="BL312" s="19">
        <v>0</v>
      </c>
      <c r="BM312" s="19">
        <v>0</v>
      </c>
      <c r="BN312" s="19">
        <v>0</v>
      </c>
      <c r="BO312" s="19">
        <v>0</v>
      </c>
      <c r="BP312" s="19">
        <v>0</v>
      </c>
      <c r="BQ312" s="19">
        <v>0</v>
      </c>
      <c r="BR312" s="19">
        <v>0</v>
      </c>
      <c r="BS312" s="19">
        <v>0</v>
      </c>
      <c r="BT312" s="19">
        <v>0</v>
      </c>
      <c r="BU312" s="19">
        <v>0</v>
      </c>
      <c r="BV312" s="19">
        <v>0</v>
      </c>
      <c r="BW312" s="19">
        <v>0</v>
      </c>
      <c r="BX312" s="19">
        <v>0</v>
      </c>
      <c r="BY312" s="19">
        <v>0</v>
      </c>
      <c r="BZ312" s="19">
        <v>183.4</v>
      </c>
      <c r="CA312" s="20"/>
      <c r="CB312" s="20"/>
      <c r="CC312" s="19">
        <v>1.35</v>
      </c>
      <c r="CE312" s="19">
        <v>4.5</v>
      </c>
      <c r="CF312" s="19">
        <v>4.5</v>
      </c>
      <c r="CG312" s="19">
        <v>4.5</v>
      </c>
      <c r="CH312" s="19">
        <v>432</v>
      </c>
      <c r="CI312" s="19">
        <v>208.98</v>
      </c>
      <c r="CJ312" s="19">
        <v>320.49</v>
      </c>
      <c r="CK312" s="19">
        <v>41.2</v>
      </c>
      <c r="CL312" s="19">
        <v>24.19</v>
      </c>
      <c r="CM312" s="19">
        <v>32.700000000000003</v>
      </c>
      <c r="CN312" s="19">
        <v>11.25</v>
      </c>
      <c r="CO312" s="19">
        <v>0</v>
      </c>
    </row>
    <row r="313" spans="1:93" s="19" customFormat="1" ht="31.5" x14ac:dyDescent="0.25">
      <c r="A313" s="17" t="str">
        <f>"11/2"</f>
        <v>11/2</v>
      </c>
      <c r="B313" s="18" t="s">
        <v>149</v>
      </c>
      <c r="C313" s="46">
        <v>150</v>
      </c>
      <c r="D313" s="39">
        <v>2.0299999999999998</v>
      </c>
      <c r="E313" s="39">
        <v>6.31</v>
      </c>
      <c r="F313" s="39">
        <v>10.3</v>
      </c>
      <c r="G313" s="46">
        <v>105.023133</v>
      </c>
      <c r="H313" s="39">
        <v>1.56</v>
      </c>
      <c r="I313" s="39">
        <v>1.95</v>
      </c>
      <c r="J313" s="39">
        <v>0</v>
      </c>
      <c r="K313" s="39">
        <v>0</v>
      </c>
      <c r="L313" s="39">
        <v>1.27</v>
      </c>
      <c r="M313" s="39">
        <v>7.96</v>
      </c>
      <c r="N313" s="39">
        <v>1.06</v>
      </c>
      <c r="O313" s="39">
        <v>0</v>
      </c>
      <c r="P313" s="39">
        <v>0</v>
      </c>
      <c r="Q313" s="39">
        <v>0.18</v>
      </c>
      <c r="R313" s="39">
        <v>1.86</v>
      </c>
      <c r="S313" s="39">
        <v>452.31</v>
      </c>
      <c r="T313" s="39">
        <v>255.89</v>
      </c>
      <c r="U313" s="39">
        <v>11.94</v>
      </c>
      <c r="V313" s="39">
        <v>13.67</v>
      </c>
      <c r="W313" s="39">
        <v>38.04</v>
      </c>
      <c r="X313" s="39">
        <v>0.53</v>
      </c>
      <c r="Y313" s="39">
        <v>0</v>
      </c>
      <c r="Z313" s="39">
        <v>585.36</v>
      </c>
      <c r="AA313" s="39">
        <v>121.8</v>
      </c>
      <c r="AB313" s="39">
        <v>1.44</v>
      </c>
      <c r="AC313" s="39">
        <v>0.06</v>
      </c>
      <c r="AD313" s="39">
        <v>0.05</v>
      </c>
      <c r="AE313" s="39">
        <v>0.57999999999999996</v>
      </c>
      <c r="AF313" s="39">
        <v>1.02</v>
      </c>
      <c r="AG313" s="39">
        <v>4.0199999999999996</v>
      </c>
      <c r="AH313" s="19">
        <v>0</v>
      </c>
      <c r="AI313" s="19">
        <v>25.72</v>
      </c>
      <c r="AJ313" s="19">
        <v>29.98</v>
      </c>
      <c r="AK313" s="19">
        <v>39.99</v>
      </c>
      <c r="AL313" s="19">
        <v>38.18</v>
      </c>
      <c r="AM313" s="19">
        <v>8.6300000000000008</v>
      </c>
      <c r="AN313" s="19">
        <v>26.42</v>
      </c>
      <c r="AO313" s="19">
        <v>12.15</v>
      </c>
      <c r="AP313" s="19">
        <v>33.5</v>
      </c>
      <c r="AQ313" s="19">
        <v>36.270000000000003</v>
      </c>
      <c r="AR313" s="19">
        <v>77.89</v>
      </c>
      <c r="AS313" s="19">
        <v>53.86</v>
      </c>
      <c r="AT313" s="19">
        <v>10.95</v>
      </c>
      <c r="AU313" s="19">
        <v>27.16</v>
      </c>
      <c r="AV313" s="19">
        <v>196.64</v>
      </c>
      <c r="AW313" s="19">
        <v>0</v>
      </c>
      <c r="AX313" s="19">
        <v>41.46</v>
      </c>
      <c r="AY313" s="19">
        <v>24.85</v>
      </c>
      <c r="AZ313" s="19">
        <v>19.91</v>
      </c>
      <c r="BA313" s="19">
        <v>10.97</v>
      </c>
      <c r="BB313" s="19">
        <v>0</v>
      </c>
      <c r="BC313" s="19">
        <v>0</v>
      </c>
      <c r="BD313" s="19">
        <v>0</v>
      </c>
      <c r="BE313" s="19">
        <v>0</v>
      </c>
      <c r="BF313" s="19">
        <v>0</v>
      </c>
      <c r="BG313" s="19">
        <v>0</v>
      </c>
      <c r="BH313" s="19">
        <v>0</v>
      </c>
      <c r="BI313" s="19">
        <v>0.2</v>
      </c>
      <c r="BJ313" s="19">
        <v>0</v>
      </c>
      <c r="BK313" s="19">
        <v>0.12</v>
      </c>
      <c r="BL313" s="19">
        <v>0.01</v>
      </c>
      <c r="BM313" s="19">
        <v>0.02</v>
      </c>
      <c r="BN313" s="19">
        <v>0</v>
      </c>
      <c r="BO313" s="19">
        <v>0</v>
      </c>
      <c r="BP313" s="19">
        <v>0</v>
      </c>
      <c r="BQ313" s="19">
        <v>0.69</v>
      </c>
      <c r="BR313" s="19">
        <v>0</v>
      </c>
      <c r="BS313" s="19">
        <v>0</v>
      </c>
      <c r="BT313" s="19">
        <v>1.82</v>
      </c>
      <c r="BU313" s="19">
        <v>0</v>
      </c>
      <c r="BV313" s="19">
        <v>0</v>
      </c>
      <c r="BW313" s="19">
        <v>0</v>
      </c>
      <c r="BX313" s="19">
        <v>0</v>
      </c>
      <c r="BY313" s="19">
        <v>0</v>
      </c>
      <c r="BZ313" s="19">
        <v>164.43</v>
      </c>
      <c r="CA313" s="20"/>
      <c r="CB313" s="20"/>
      <c r="CC313" s="19">
        <v>97.56</v>
      </c>
      <c r="CE313" s="19">
        <v>49.97</v>
      </c>
      <c r="CF313" s="19">
        <v>27.9</v>
      </c>
      <c r="CG313" s="19">
        <v>38.93</v>
      </c>
      <c r="CH313" s="19">
        <v>788.76</v>
      </c>
      <c r="CI313" s="19">
        <v>419.65</v>
      </c>
      <c r="CJ313" s="19">
        <v>604.20000000000005</v>
      </c>
      <c r="CK313" s="19">
        <v>40.53</v>
      </c>
      <c r="CL313" s="19">
        <v>19.87</v>
      </c>
      <c r="CM313" s="19">
        <v>30.2</v>
      </c>
      <c r="CN313" s="19">
        <v>0</v>
      </c>
      <c r="CO313" s="19">
        <v>0.9</v>
      </c>
    </row>
    <row r="314" spans="1:93" s="59" customFormat="1" x14ac:dyDescent="0.25">
      <c r="A314" s="56" t="str">
        <f>"3/4"</f>
        <v>3/4</v>
      </c>
      <c r="B314" s="57" t="s">
        <v>138</v>
      </c>
      <c r="C314" s="46">
        <v>120</v>
      </c>
      <c r="D314" s="39">
        <v>3.65</v>
      </c>
      <c r="E314" s="39">
        <v>3.08</v>
      </c>
      <c r="F314" s="39">
        <v>19.07</v>
      </c>
      <c r="G314" s="46">
        <v>113.7864084</v>
      </c>
      <c r="H314" s="39">
        <v>1.59</v>
      </c>
      <c r="I314" s="39">
        <v>7.0000000000000007E-2</v>
      </c>
      <c r="J314" s="39">
        <v>0</v>
      </c>
      <c r="K314" s="39">
        <v>0</v>
      </c>
      <c r="L314" s="39">
        <v>0.44</v>
      </c>
      <c r="M314" s="39">
        <v>15.47</v>
      </c>
      <c r="N314" s="39">
        <v>3.16</v>
      </c>
      <c r="O314" s="39">
        <v>0</v>
      </c>
      <c r="P314" s="39">
        <v>0</v>
      </c>
      <c r="Q314" s="39">
        <v>0</v>
      </c>
      <c r="R314" s="39">
        <v>0.84</v>
      </c>
      <c r="S314" s="39">
        <v>116.29</v>
      </c>
      <c r="T314" s="39">
        <v>111.52</v>
      </c>
      <c r="U314" s="39">
        <v>7.47</v>
      </c>
      <c r="V314" s="39">
        <v>55.92</v>
      </c>
      <c r="W314" s="39">
        <v>82.53</v>
      </c>
      <c r="X314" s="39">
        <v>1.92</v>
      </c>
      <c r="Y314" s="39">
        <v>12</v>
      </c>
      <c r="Z314" s="39">
        <v>10.75</v>
      </c>
      <c r="AA314" s="39">
        <v>14.09</v>
      </c>
      <c r="AB314" s="39">
        <v>0.27</v>
      </c>
      <c r="AC314" s="39">
        <v>0.11</v>
      </c>
      <c r="AD314" s="39">
        <v>0.06</v>
      </c>
      <c r="AE314" s="39">
        <v>1.05</v>
      </c>
      <c r="AF314" s="39">
        <v>2.12</v>
      </c>
      <c r="AG314" s="39">
        <v>0</v>
      </c>
      <c r="AH314" s="59">
        <v>0</v>
      </c>
      <c r="AI314" s="59">
        <v>171.23</v>
      </c>
      <c r="AJ314" s="59">
        <v>133.74</v>
      </c>
      <c r="AK314" s="59">
        <v>216.88</v>
      </c>
      <c r="AL314" s="59">
        <v>154.03</v>
      </c>
      <c r="AM314" s="59">
        <v>92.7</v>
      </c>
      <c r="AN314" s="59">
        <v>116.63</v>
      </c>
      <c r="AO314" s="59">
        <v>53.13</v>
      </c>
      <c r="AP314" s="59">
        <v>171.8</v>
      </c>
      <c r="AQ314" s="59">
        <v>168.17</v>
      </c>
      <c r="AR314" s="59">
        <v>323.45999999999998</v>
      </c>
      <c r="AS314" s="59">
        <v>319.18</v>
      </c>
      <c r="AT314" s="59">
        <v>87.47</v>
      </c>
      <c r="AU314" s="59">
        <v>208.15</v>
      </c>
      <c r="AV314" s="59">
        <v>655.33000000000004</v>
      </c>
      <c r="AW314" s="59">
        <v>0</v>
      </c>
      <c r="AX314" s="59">
        <v>145.47</v>
      </c>
      <c r="AY314" s="59">
        <v>176.19</v>
      </c>
      <c r="AZ314" s="59">
        <v>125.13</v>
      </c>
      <c r="BA314" s="59">
        <v>95.37</v>
      </c>
      <c r="BB314" s="59">
        <v>0.08</v>
      </c>
      <c r="BC314" s="59">
        <v>0.04</v>
      </c>
      <c r="BD314" s="59">
        <v>0.02</v>
      </c>
      <c r="BE314" s="59">
        <v>0.04</v>
      </c>
      <c r="BF314" s="59">
        <v>0.05</v>
      </c>
      <c r="BG314" s="59">
        <v>0.24</v>
      </c>
      <c r="BH314" s="59">
        <v>0</v>
      </c>
      <c r="BI314" s="59">
        <v>0.8</v>
      </c>
      <c r="BJ314" s="59">
        <v>0</v>
      </c>
      <c r="BK314" s="59">
        <v>0.21</v>
      </c>
      <c r="BL314" s="59">
        <v>0</v>
      </c>
      <c r="BM314" s="59">
        <v>0</v>
      </c>
      <c r="BN314" s="59">
        <v>0</v>
      </c>
      <c r="BO314" s="59">
        <v>0.05</v>
      </c>
      <c r="BP314" s="59">
        <v>7.0000000000000007E-2</v>
      </c>
      <c r="BQ314" s="59">
        <v>0.84</v>
      </c>
      <c r="BR314" s="59">
        <v>0.01</v>
      </c>
      <c r="BS314" s="59">
        <v>0</v>
      </c>
      <c r="BT314" s="59">
        <v>0.33</v>
      </c>
      <c r="BU314" s="59">
        <v>0.03</v>
      </c>
      <c r="BV314" s="59">
        <v>0</v>
      </c>
      <c r="BW314" s="59">
        <v>0</v>
      </c>
      <c r="BX314" s="59">
        <v>0</v>
      </c>
      <c r="BY314" s="59">
        <v>0</v>
      </c>
      <c r="BZ314" s="59">
        <v>100.87</v>
      </c>
      <c r="CA314" s="60"/>
      <c r="CB314" s="60"/>
      <c r="CC314" s="59">
        <v>13.79</v>
      </c>
      <c r="CE314" s="59">
        <v>18.760000000000002</v>
      </c>
      <c r="CF314" s="59">
        <v>11.15</v>
      </c>
      <c r="CG314" s="59">
        <v>14.96</v>
      </c>
      <c r="CH314" s="59">
        <v>1575.42</v>
      </c>
      <c r="CI314" s="59">
        <v>764.22</v>
      </c>
      <c r="CJ314" s="59">
        <v>1169.82</v>
      </c>
      <c r="CK314" s="59">
        <v>35.770000000000003</v>
      </c>
      <c r="CL314" s="59">
        <v>22.6</v>
      </c>
      <c r="CM314" s="59">
        <v>29.18</v>
      </c>
      <c r="CN314" s="59">
        <v>0</v>
      </c>
      <c r="CO314" s="59">
        <v>0.3</v>
      </c>
    </row>
    <row r="315" spans="1:93" s="7" customFormat="1" x14ac:dyDescent="0.25">
      <c r="A315" s="14" t="str">
        <f>"4/256"</f>
        <v>4/256</v>
      </c>
      <c r="B315" s="15" t="s">
        <v>157</v>
      </c>
      <c r="C315" s="47">
        <v>50</v>
      </c>
      <c r="D315" s="40">
        <v>6.12</v>
      </c>
      <c r="E315" s="40">
        <v>4.99</v>
      </c>
      <c r="F315" s="40">
        <v>2.2400000000000002</v>
      </c>
      <c r="G315" s="47">
        <v>76.647087999999997</v>
      </c>
      <c r="H315" s="40">
        <v>4.34</v>
      </c>
      <c r="I315" s="40">
        <v>42.48</v>
      </c>
      <c r="J315" s="40">
        <v>0</v>
      </c>
      <c r="K315" s="40">
        <v>0</v>
      </c>
      <c r="L315" s="40">
        <v>0.69</v>
      </c>
      <c r="M315" s="40">
        <v>0.65</v>
      </c>
      <c r="N315" s="40">
        <v>0.91</v>
      </c>
      <c r="O315" s="40">
        <v>0</v>
      </c>
      <c r="P315" s="40">
        <v>0</v>
      </c>
      <c r="Q315" s="40">
        <v>7.0000000000000007E-2</v>
      </c>
      <c r="R315" s="40">
        <v>0.64</v>
      </c>
      <c r="S315" s="40">
        <v>85.95</v>
      </c>
      <c r="T315" s="40">
        <v>145.99</v>
      </c>
      <c r="U315" s="40">
        <v>5.39</v>
      </c>
      <c r="V315" s="40">
        <v>10.1</v>
      </c>
      <c r="W315" s="40">
        <v>72.19</v>
      </c>
      <c r="X315" s="40">
        <v>1.07</v>
      </c>
      <c r="Y315" s="40">
        <v>0</v>
      </c>
      <c r="Z315" s="40">
        <v>228</v>
      </c>
      <c r="AA315" s="40">
        <v>47.5</v>
      </c>
      <c r="AB315" s="40">
        <v>0.88</v>
      </c>
      <c r="AC315" s="40">
        <v>0.02</v>
      </c>
      <c r="AD315" s="40">
        <v>0.05</v>
      </c>
      <c r="AE315" s="40">
        <v>1.63</v>
      </c>
      <c r="AF315" s="40">
        <v>3.53</v>
      </c>
      <c r="AG315" s="40">
        <v>0.56999999999999995</v>
      </c>
      <c r="AH315" s="7">
        <v>0</v>
      </c>
      <c r="AI315" s="7">
        <v>408.99</v>
      </c>
      <c r="AJ315" s="7">
        <v>309.76</v>
      </c>
      <c r="AK315" s="7">
        <v>584.97</v>
      </c>
      <c r="AL315" s="7">
        <v>1013.03</v>
      </c>
      <c r="AM315" s="7">
        <v>175.2</v>
      </c>
      <c r="AN315" s="7">
        <v>316.77999999999997</v>
      </c>
      <c r="AO315" s="7">
        <v>83.01</v>
      </c>
      <c r="AP315" s="7">
        <v>315.41000000000003</v>
      </c>
      <c r="AQ315" s="7">
        <v>427.65</v>
      </c>
      <c r="AR315" s="7">
        <v>411.41</v>
      </c>
      <c r="AS315" s="7">
        <v>696.6</v>
      </c>
      <c r="AT315" s="7">
        <v>279.12</v>
      </c>
      <c r="AU315" s="7">
        <v>369.36</v>
      </c>
      <c r="AV315" s="7">
        <v>1232.1500000000001</v>
      </c>
      <c r="AW315" s="7">
        <v>113.13</v>
      </c>
      <c r="AX315" s="7">
        <v>276.89999999999998</v>
      </c>
      <c r="AY315" s="7">
        <v>309.60000000000002</v>
      </c>
      <c r="AZ315" s="7">
        <v>259.37</v>
      </c>
      <c r="BA315" s="7">
        <v>103.14</v>
      </c>
      <c r="BB315" s="7">
        <v>0</v>
      </c>
      <c r="BC315" s="7">
        <v>0</v>
      </c>
      <c r="BD315" s="7">
        <v>0</v>
      </c>
      <c r="BE315" s="7">
        <v>0</v>
      </c>
      <c r="BF315" s="7">
        <v>0</v>
      </c>
      <c r="BG315" s="7">
        <v>0</v>
      </c>
      <c r="BH315" s="7">
        <v>0</v>
      </c>
      <c r="BI315" s="7">
        <v>0.08</v>
      </c>
      <c r="BJ315" s="7">
        <v>0</v>
      </c>
      <c r="BK315" s="7">
        <v>0.05</v>
      </c>
      <c r="BL315" s="7">
        <v>0</v>
      </c>
      <c r="BM315" s="7">
        <v>0.01</v>
      </c>
      <c r="BN315" s="7">
        <v>0</v>
      </c>
      <c r="BO315" s="7">
        <v>0</v>
      </c>
      <c r="BP315" s="7">
        <v>0</v>
      </c>
      <c r="BQ315" s="7">
        <v>0.31</v>
      </c>
      <c r="BR315" s="7">
        <v>0</v>
      </c>
      <c r="BS315" s="7">
        <v>0</v>
      </c>
      <c r="BT315" s="7">
        <v>0.89</v>
      </c>
      <c r="BU315" s="7">
        <v>0</v>
      </c>
      <c r="BV315" s="7">
        <v>0</v>
      </c>
      <c r="BW315" s="7">
        <v>0</v>
      </c>
      <c r="BX315" s="7">
        <v>0</v>
      </c>
      <c r="BY315" s="7">
        <v>0</v>
      </c>
      <c r="BZ315" s="7">
        <v>32.14</v>
      </c>
      <c r="CA315" s="16"/>
      <c r="CB315" s="16"/>
      <c r="CC315" s="7">
        <v>38</v>
      </c>
      <c r="CE315" s="7">
        <v>12.83</v>
      </c>
      <c r="CF315" s="7">
        <v>8.6300000000000008</v>
      </c>
      <c r="CG315" s="7">
        <v>10.73</v>
      </c>
      <c r="CH315" s="7">
        <v>1958.74</v>
      </c>
      <c r="CI315" s="7">
        <v>1224.3699999999999</v>
      </c>
      <c r="CJ315" s="7">
        <v>1591.55</v>
      </c>
      <c r="CK315" s="7">
        <v>13.39</v>
      </c>
      <c r="CL315" s="7">
        <v>7.82</v>
      </c>
      <c r="CM315" s="7">
        <v>10.62</v>
      </c>
      <c r="CN315" s="7">
        <v>0</v>
      </c>
      <c r="CO315" s="7">
        <v>0.15</v>
      </c>
    </row>
    <row r="316" spans="1:93" s="8" customFormat="1" x14ac:dyDescent="0.25">
      <c r="A316" s="21"/>
      <c r="B316" s="22" t="s">
        <v>111</v>
      </c>
      <c r="C316" s="48">
        <f>SUM(C310:C315)</f>
        <v>510</v>
      </c>
      <c r="D316" s="41">
        <f t="shared" ref="D316:AD316" si="59">SUM(D310:D315)</f>
        <v>14.34</v>
      </c>
      <c r="E316" s="41">
        <f t="shared" si="59"/>
        <v>14.86</v>
      </c>
      <c r="F316" s="41">
        <f t="shared" si="59"/>
        <v>61.72</v>
      </c>
      <c r="G316" s="48">
        <f t="shared" si="59"/>
        <v>425.75943940000002</v>
      </c>
      <c r="H316" s="41">
        <f t="shared" si="59"/>
        <v>7.5600000000000005</v>
      </c>
      <c r="I316" s="41">
        <f t="shared" si="59"/>
        <v>44.5</v>
      </c>
      <c r="J316" s="41">
        <f t="shared" si="59"/>
        <v>0</v>
      </c>
      <c r="K316" s="41">
        <f t="shared" si="59"/>
        <v>0</v>
      </c>
      <c r="L316" s="41">
        <f t="shared" si="59"/>
        <v>16.509999999999998</v>
      </c>
      <c r="M316" s="41">
        <f t="shared" si="59"/>
        <v>37.869999999999997</v>
      </c>
      <c r="N316" s="41">
        <f t="shared" si="59"/>
        <v>7.34</v>
      </c>
      <c r="O316" s="41">
        <f t="shared" si="59"/>
        <v>0</v>
      </c>
      <c r="P316" s="41">
        <f t="shared" si="59"/>
        <v>0</v>
      </c>
      <c r="Q316" s="41">
        <f t="shared" si="59"/>
        <v>0.69</v>
      </c>
      <c r="R316" s="41">
        <f t="shared" si="59"/>
        <v>4.3599999999999994</v>
      </c>
      <c r="S316" s="41">
        <f t="shared" si="59"/>
        <v>784.38</v>
      </c>
      <c r="T316" s="41">
        <f t="shared" si="59"/>
        <v>645.29999999999995</v>
      </c>
      <c r="U316" s="41">
        <f t="shared" si="59"/>
        <v>36.78</v>
      </c>
      <c r="V316" s="41">
        <f t="shared" si="59"/>
        <v>91.66</v>
      </c>
      <c r="W316" s="41">
        <f t="shared" si="59"/>
        <v>227.43</v>
      </c>
      <c r="X316" s="41">
        <f t="shared" si="59"/>
        <v>4.9700000000000006</v>
      </c>
      <c r="Y316" s="41">
        <f t="shared" si="59"/>
        <v>12</v>
      </c>
      <c r="Z316" s="41">
        <f t="shared" si="59"/>
        <v>833.21</v>
      </c>
      <c r="AA316" s="41">
        <f t="shared" si="59"/>
        <v>185.09</v>
      </c>
      <c r="AB316" s="41">
        <f t="shared" si="59"/>
        <v>2.9299999999999997</v>
      </c>
      <c r="AC316" s="41">
        <f t="shared" si="59"/>
        <v>0.24</v>
      </c>
      <c r="AD316" s="41">
        <f t="shared" si="59"/>
        <v>0.19</v>
      </c>
      <c r="AE316" s="41">
        <f t="shared" ref="AE316" si="60">SUM(AE310:AE315)</f>
        <v>3.48</v>
      </c>
      <c r="AF316" s="41">
        <f t="shared" ref="AF316" si="61">SUM(AF310:AF315)</f>
        <v>7.1899999999999995</v>
      </c>
      <c r="AG316" s="41">
        <f t="shared" ref="AG316" si="62">SUM(AG310:AG315)</f>
        <v>5.79</v>
      </c>
      <c r="AH316" s="8">
        <v>0</v>
      </c>
      <c r="AI316" s="8">
        <v>593.34</v>
      </c>
      <c r="AJ316" s="8">
        <v>501.84</v>
      </c>
      <c r="AK316" s="8">
        <v>871.2</v>
      </c>
      <c r="AL316" s="8">
        <v>1197.71</v>
      </c>
      <c r="AM316" s="8">
        <v>234.07</v>
      </c>
      <c r="AN316" s="8">
        <v>468.43</v>
      </c>
      <c r="AO316" s="8">
        <v>148.93</v>
      </c>
      <c r="AP316" s="8">
        <v>541.41</v>
      </c>
      <c r="AQ316" s="8">
        <v>633.74</v>
      </c>
      <c r="AR316" s="8">
        <v>777.98</v>
      </c>
      <c r="AS316" s="8">
        <v>991.32</v>
      </c>
      <c r="AT316" s="8">
        <v>359.43</v>
      </c>
      <c r="AU316" s="8">
        <v>553.41</v>
      </c>
      <c r="AV316" s="8">
        <v>2384.3000000000002</v>
      </c>
      <c r="AW316" s="8">
        <v>113.13</v>
      </c>
      <c r="AX316" s="8">
        <v>590.37</v>
      </c>
      <c r="AY316" s="8">
        <v>483.49</v>
      </c>
      <c r="AZ316" s="8">
        <v>386.78</v>
      </c>
      <c r="BA316" s="8">
        <v>185.13</v>
      </c>
      <c r="BB316" s="8">
        <v>0.08</v>
      </c>
      <c r="BC316" s="8">
        <v>0.04</v>
      </c>
      <c r="BD316" s="8">
        <v>0.02</v>
      </c>
      <c r="BE316" s="8">
        <v>0.04</v>
      </c>
      <c r="BF316" s="8">
        <v>0.05</v>
      </c>
      <c r="BG316" s="8">
        <v>0.23</v>
      </c>
      <c r="BH316" s="8">
        <v>0</v>
      </c>
      <c r="BI316" s="8">
        <v>1.03</v>
      </c>
      <c r="BJ316" s="8">
        <v>0</v>
      </c>
      <c r="BK316" s="8">
        <v>0.38</v>
      </c>
      <c r="BL316" s="8">
        <v>0.02</v>
      </c>
      <c r="BM316" s="8">
        <v>0.03</v>
      </c>
      <c r="BN316" s="8">
        <v>0</v>
      </c>
      <c r="BO316" s="8">
        <v>0.04</v>
      </c>
      <c r="BP316" s="8">
        <v>0.08</v>
      </c>
      <c r="BQ316" s="8">
        <v>1.72</v>
      </c>
      <c r="BR316" s="8">
        <v>0</v>
      </c>
      <c r="BS316" s="8">
        <v>0</v>
      </c>
      <c r="BT316" s="8">
        <v>2.97</v>
      </c>
      <c r="BU316" s="8">
        <v>0.02</v>
      </c>
      <c r="BV316" s="8">
        <v>0</v>
      </c>
      <c r="BW316" s="8">
        <v>0</v>
      </c>
      <c r="BX316" s="8">
        <v>0</v>
      </c>
      <c r="BY316" s="8">
        <v>0</v>
      </c>
      <c r="BZ316" s="8">
        <v>496.18</v>
      </c>
      <c r="CA316" s="6"/>
      <c r="CB316" s="6" t="e">
        <f>$G$316/#REF!*100</f>
        <v>#REF!</v>
      </c>
      <c r="CC316" s="8">
        <v>156.62</v>
      </c>
      <c r="CE316" s="8">
        <v>85.37</v>
      </c>
      <c r="CF316" s="8">
        <v>54.36</v>
      </c>
      <c r="CG316" s="8">
        <v>69.86</v>
      </c>
      <c r="CH316" s="8">
        <v>4801.1499999999996</v>
      </c>
      <c r="CI316" s="8">
        <v>2715.56</v>
      </c>
      <c r="CJ316" s="8">
        <v>3758.35</v>
      </c>
      <c r="CK316" s="8">
        <v>125.29</v>
      </c>
      <c r="CL316" s="8">
        <v>64.11</v>
      </c>
      <c r="CM316" s="8">
        <v>94.71</v>
      </c>
      <c r="CN316" s="8">
        <v>11.25</v>
      </c>
      <c r="CO316" s="8">
        <v>1.23</v>
      </c>
    </row>
    <row r="317" spans="1:93" x14ac:dyDescent="0.25">
      <c r="B317" s="3" t="s">
        <v>112</v>
      </c>
    </row>
    <row r="318" spans="1:93" s="19" customFormat="1" x14ac:dyDescent="0.25">
      <c r="A318" s="17" t="str">
        <f>"-"</f>
        <v>-</v>
      </c>
      <c r="B318" s="18" t="s">
        <v>105</v>
      </c>
      <c r="C318" s="46">
        <v>10</v>
      </c>
      <c r="D318" s="39">
        <v>0.61</v>
      </c>
      <c r="E318" s="39">
        <v>0.06</v>
      </c>
      <c r="F318" s="39">
        <v>3.69</v>
      </c>
      <c r="G318" s="46">
        <v>18.015599999999999</v>
      </c>
      <c r="H318" s="39">
        <v>0</v>
      </c>
      <c r="I318" s="39">
        <v>0</v>
      </c>
      <c r="J318" s="39">
        <v>0</v>
      </c>
      <c r="K318" s="39">
        <v>0</v>
      </c>
      <c r="L318" s="39">
        <v>0.11</v>
      </c>
      <c r="M318" s="39">
        <v>3.56</v>
      </c>
      <c r="N318" s="39">
        <v>0.02</v>
      </c>
      <c r="O318" s="39">
        <v>0</v>
      </c>
      <c r="P318" s="39">
        <v>0</v>
      </c>
      <c r="Q318" s="39">
        <v>0</v>
      </c>
      <c r="R318" s="39">
        <v>0.18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19">
        <v>0</v>
      </c>
      <c r="AI318" s="19">
        <v>31.93</v>
      </c>
      <c r="AJ318" s="19">
        <v>33.229999999999997</v>
      </c>
      <c r="AK318" s="19">
        <v>50.9</v>
      </c>
      <c r="AL318" s="19">
        <v>16.88</v>
      </c>
      <c r="AM318" s="19">
        <v>10.01</v>
      </c>
      <c r="AN318" s="19">
        <v>20.010000000000002</v>
      </c>
      <c r="AO318" s="19">
        <v>7.57</v>
      </c>
      <c r="AP318" s="19">
        <v>36.19</v>
      </c>
      <c r="AQ318" s="19">
        <v>22.45</v>
      </c>
      <c r="AR318" s="19">
        <v>31.32</v>
      </c>
      <c r="AS318" s="19">
        <v>25.84</v>
      </c>
      <c r="AT318" s="19">
        <v>13.57</v>
      </c>
      <c r="AU318" s="19">
        <v>24.01</v>
      </c>
      <c r="AV318" s="19">
        <v>200.8</v>
      </c>
      <c r="AW318" s="19">
        <v>0</v>
      </c>
      <c r="AX318" s="19">
        <v>65.42</v>
      </c>
      <c r="AY318" s="19">
        <v>28.45</v>
      </c>
      <c r="AZ318" s="19">
        <v>18.88</v>
      </c>
      <c r="BA318" s="19">
        <v>14.96</v>
      </c>
      <c r="BB318" s="19">
        <v>0</v>
      </c>
      <c r="BC318" s="19">
        <v>0</v>
      </c>
      <c r="BD318" s="19">
        <v>0</v>
      </c>
      <c r="BE318" s="19">
        <v>0</v>
      </c>
      <c r="BF318" s="19">
        <v>0</v>
      </c>
      <c r="BG318" s="19">
        <v>0</v>
      </c>
      <c r="BH318" s="19">
        <v>0</v>
      </c>
      <c r="BI318" s="19">
        <v>0.01</v>
      </c>
      <c r="BJ318" s="19">
        <v>0</v>
      </c>
      <c r="BK318" s="19">
        <v>0</v>
      </c>
      <c r="BL318" s="19">
        <v>0</v>
      </c>
      <c r="BM318" s="19">
        <v>0</v>
      </c>
      <c r="BN318" s="19">
        <v>0</v>
      </c>
      <c r="BO318" s="19">
        <v>0</v>
      </c>
      <c r="BP318" s="19">
        <v>0</v>
      </c>
      <c r="BQ318" s="19">
        <v>0.01</v>
      </c>
      <c r="BR318" s="19">
        <v>0</v>
      </c>
      <c r="BS318" s="19">
        <v>0</v>
      </c>
      <c r="BT318" s="19">
        <v>0.03</v>
      </c>
      <c r="BU318" s="19">
        <v>0</v>
      </c>
      <c r="BV318" s="19">
        <v>0</v>
      </c>
      <c r="BW318" s="19">
        <v>0</v>
      </c>
      <c r="BX318" s="19">
        <v>0</v>
      </c>
      <c r="BY318" s="19">
        <v>0</v>
      </c>
      <c r="BZ318" s="19">
        <v>3.91</v>
      </c>
      <c r="CA318" s="20"/>
      <c r="CB318" s="20"/>
      <c r="CC318" s="19">
        <v>0</v>
      </c>
      <c r="CE318" s="19">
        <v>0</v>
      </c>
      <c r="CF318" s="19">
        <v>0</v>
      </c>
      <c r="CG318" s="19">
        <v>0</v>
      </c>
      <c r="CH318" s="19">
        <v>570</v>
      </c>
      <c r="CI318" s="19">
        <v>219.6</v>
      </c>
      <c r="CJ318" s="19">
        <v>394.8</v>
      </c>
      <c r="CK318" s="19">
        <v>4.5599999999999996</v>
      </c>
      <c r="CL318" s="19">
        <v>4.5599999999999996</v>
      </c>
      <c r="CM318" s="19">
        <v>4.5599999999999996</v>
      </c>
      <c r="CN318" s="19">
        <v>0</v>
      </c>
      <c r="CO318" s="19">
        <v>0</v>
      </c>
    </row>
    <row r="319" spans="1:93" s="19" customFormat="1" x14ac:dyDescent="0.25">
      <c r="A319" s="17" t="str">
        <f>"-"</f>
        <v>-</v>
      </c>
      <c r="B319" s="18" t="s">
        <v>106</v>
      </c>
      <c r="C319" s="46">
        <v>10</v>
      </c>
      <c r="D319" s="39">
        <v>0.6</v>
      </c>
      <c r="E319" s="39">
        <v>0.12</v>
      </c>
      <c r="F319" s="39">
        <v>4.17</v>
      </c>
      <c r="G319" s="46">
        <v>19.098000000000003</v>
      </c>
      <c r="H319" s="39">
        <v>0.02</v>
      </c>
      <c r="I319" s="39">
        <v>0</v>
      </c>
      <c r="J319" s="39">
        <v>0</v>
      </c>
      <c r="K319" s="39">
        <v>0</v>
      </c>
      <c r="L319" s="39">
        <v>0.12</v>
      </c>
      <c r="M319" s="39">
        <v>3.22</v>
      </c>
      <c r="N319" s="39">
        <v>0.83</v>
      </c>
      <c r="O319" s="39">
        <v>0</v>
      </c>
      <c r="P319" s="39">
        <v>0</v>
      </c>
      <c r="Q319" s="39">
        <v>0.1</v>
      </c>
      <c r="R319" s="39">
        <v>0.25</v>
      </c>
      <c r="S319" s="39">
        <v>61</v>
      </c>
      <c r="T319" s="39">
        <v>24.5</v>
      </c>
      <c r="U319" s="39">
        <v>3.5</v>
      </c>
      <c r="V319" s="39">
        <v>4.7</v>
      </c>
      <c r="W319" s="39">
        <v>15.8</v>
      </c>
      <c r="X319" s="39">
        <v>0.39</v>
      </c>
      <c r="Y319" s="39">
        <v>0</v>
      </c>
      <c r="Z319" s="39">
        <v>0.5</v>
      </c>
      <c r="AA319" s="39">
        <v>0.1</v>
      </c>
      <c r="AB319" s="39">
        <v>0.14000000000000001</v>
      </c>
      <c r="AC319" s="39">
        <v>0.02</v>
      </c>
      <c r="AD319" s="39">
        <v>0.01</v>
      </c>
      <c r="AE319" s="39">
        <v>7.0000000000000007E-2</v>
      </c>
      <c r="AF319" s="39">
        <v>0.2</v>
      </c>
      <c r="AG319" s="39">
        <v>0</v>
      </c>
      <c r="AH319" s="19">
        <v>0</v>
      </c>
      <c r="AI319" s="19">
        <v>32.200000000000003</v>
      </c>
      <c r="AJ319" s="19">
        <v>24.8</v>
      </c>
      <c r="AK319" s="19">
        <v>42.7</v>
      </c>
      <c r="AL319" s="19">
        <v>22.3</v>
      </c>
      <c r="AM319" s="19">
        <v>9.3000000000000007</v>
      </c>
      <c r="AN319" s="19">
        <v>19.8</v>
      </c>
      <c r="AO319" s="19">
        <v>8</v>
      </c>
      <c r="AP319" s="19">
        <v>37.1</v>
      </c>
      <c r="AQ319" s="19">
        <v>29.7</v>
      </c>
      <c r="AR319" s="19">
        <v>29.1</v>
      </c>
      <c r="AS319" s="19">
        <v>46.4</v>
      </c>
      <c r="AT319" s="19">
        <v>12.4</v>
      </c>
      <c r="AU319" s="19">
        <v>31</v>
      </c>
      <c r="AV319" s="19">
        <v>155.9</v>
      </c>
      <c r="AW319" s="19">
        <v>0</v>
      </c>
      <c r="AX319" s="19">
        <v>52.6</v>
      </c>
      <c r="AY319" s="19">
        <v>29.1</v>
      </c>
      <c r="AZ319" s="19">
        <v>18</v>
      </c>
      <c r="BA319" s="19">
        <v>13</v>
      </c>
      <c r="BB319" s="19">
        <v>0</v>
      </c>
      <c r="BC319" s="19">
        <v>0</v>
      </c>
      <c r="BD319" s="19">
        <v>0</v>
      </c>
      <c r="BE319" s="19">
        <v>0</v>
      </c>
      <c r="BF319" s="19">
        <v>0</v>
      </c>
      <c r="BG319" s="19">
        <v>0</v>
      </c>
      <c r="BH319" s="19">
        <v>0</v>
      </c>
      <c r="BI319" s="19">
        <v>0.01</v>
      </c>
      <c r="BJ319" s="19">
        <v>0</v>
      </c>
      <c r="BK319" s="19">
        <v>0</v>
      </c>
      <c r="BL319" s="19">
        <v>0</v>
      </c>
      <c r="BM319" s="19">
        <v>0</v>
      </c>
      <c r="BN319" s="19">
        <v>0</v>
      </c>
      <c r="BO319" s="19">
        <v>0</v>
      </c>
      <c r="BP319" s="19">
        <v>0</v>
      </c>
      <c r="BQ319" s="19">
        <v>0.01</v>
      </c>
      <c r="BR319" s="19">
        <v>0</v>
      </c>
      <c r="BS319" s="19">
        <v>0</v>
      </c>
      <c r="BT319" s="19">
        <v>0.05</v>
      </c>
      <c r="BU319" s="19">
        <v>0.01</v>
      </c>
      <c r="BV319" s="19">
        <v>0</v>
      </c>
      <c r="BW319" s="19">
        <v>0</v>
      </c>
      <c r="BX319" s="19">
        <v>0</v>
      </c>
      <c r="BY319" s="19">
        <v>0</v>
      </c>
      <c r="BZ319" s="19">
        <v>4.7</v>
      </c>
      <c r="CA319" s="20"/>
      <c r="CB319" s="20"/>
      <c r="CC319" s="19">
        <v>0.08</v>
      </c>
      <c r="CE319" s="19">
        <v>2</v>
      </c>
      <c r="CF319" s="19">
        <v>2</v>
      </c>
      <c r="CG319" s="19">
        <v>2</v>
      </c>
      <c r="CH319" s="19">
        <v>380</v>
      </c>
      <c r="CI319" s="19">
        <v>146.4</v>
      </c>
      <c r="CJ319" s="19">
        <v>263.2</v>
      </c>
      <c r="CK319" s="19">
        <v>3.8</v>
      </c>
      <c r="CL319" s="19">
        <v>3.16</v>
      </c>
      <c r="CM319" s="19">
        <v>3.48</v>
      </c>
      <c r="CN319" s="19">
        <v>0</v>
      </c>
      <c r="CO319" s="19">
        <v>0</v>
      </c>
    </row>
    <row r="320" spans="1:93" s="19" customFormat="1" x14ac:dyDescent="0.25">
      <c r="A320" s="17" t="str">
        <f>"27/10"</f>
        <v>27/10</v>
      </c>
      <c r="B320" s="18" t="s">
        <v>113</v>
      </c>
      <c r="C320" s="46">
        <v>150</v>
      </c>
      <c r="D320" s="39">
        <v>0.15</v>
      </c>
      <c r="E320" s="39">
        <v>0.04</v>
      </c>
      <c r="F320" s="39">
        <v>3.78</v>
      </c>
      <c r="G320" s="46">
        <v>15.130904999999998</v>
      </c>
      <c r="H320" s="39">
        <v>0</v>
      </c>
      <c r="I320" s="39">
        <v>0</v>
      </c>
      <c r="J320" s="39">
        <v>0</v>
      </c>
      <c r="K320" s="39">
        <v>0</v>
      </c>
      <c r="L320" s="39">
        <v>3.7</v>
      </c>
      <c r="M320" s="39">
        <v>0</v>
      </c>
      <c r="N320" s="39">
        <v>0.08</v>
      </c>
      <c r="O320" s="39">
        <v>0</v>
      </c>
      <c r="P320" s="39">
        <v>0</v>
      </c>
      <c r="Q320" s="39">
        <v>0</v>
      </c>
      <c r="R320" s="39">
        <v>0.05</v>
      </c>
      <c r="S320" s="39">
        <v>0.04</v>
      </c>
      <c r="T320" s="39">
        <v>0.11</v>
      </c>
      <c r="U320" s="39">
        <v>0.11</v>
      </c>
      <c r="V320" s="39">
        <v>0</v>
      </c>
      <c r="W320" s="39">
        <v>0</v>
      </c>
      <c r="X320" s="39">
        <v>0.01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19">
        <v>0</v>
      </c>
      <c r="AI320" s="19">
        <v>0</v>
      </c>
      <c r="AJ320" s="19">
        <v>0</v>
      </c>
      <c r="AK320" s="19">
        <v>0</v>
      </c>
      <c r="AL320" s="19">
        <v>0</v>
      </c>
      <c r="AM320" s="19">
        <v>0</v>
      </c>
      <c r="AN320" s="19">
        <v>0</v>
      </c>
      <c r="AO320" s="19">
        <v>0</v>
      </c>
      <c r="AP320" s="19">
        <v>0</v>
      </c>
      <c r="AQ320" s="19">
        <v>0</v>
      </c>
      <c r="AR320" s="19">
        <v>0</v>
      </c>
      <c r="AS320" s="19">
        <v>0</v>
      </c>
      <c r="AT320" s="19">
        <v>0</v>
      </c>
      <c r="AU320" s="19">
        <v>0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19">
        <v>0</v>
      </c>
      <c r="BF320" s="19">
        <v>0</v>
      </c>
      <c r="BG320" s="19">
        <v>0</v>
      </c>
      <c r="BH320" s="19">
        <v>0</v>
      </c>
      <c r="BI320" s="19">
        <v>0</v>
      </c>
      <c r="BJ320" s="19">
        <v>0</v>
      </c>
      <c r="BK320" s="19">
        <v>0</v>
      </c>
      <c r="BL320" s="19">
        <v>0</v>
      </c>
      <c r="BM320" s="19">
        <v>0</v>
      </c>
      <c r="BN320" s="19">
        <v>0</v>
      </c>
      <c r="BO320" s="19">
        <v>0</v>
      </c>
      <c r="BP320" s="19">
        <v>0</v>
      </c>
      <c r="BQ320" s="19">
        <v>0</v>
      </c>
      <c r="BR320" s="19">
        <v>0</v>
      </c>
      <c r="BS320" s="19">
        <v>0</v>
      </c>
      <c r="BT320" s="19">
        <v>0</v>
      </c>
      <c r="BU320" s="19">
        <v>0</v>
      </c>
      <c r="BV320" s="19">
        <v>0</v>
      </c>
      <c r="BW320" s="19">
        <v>0</v>
      </c>
      <c r="BX320" s="19">
        <v>0</v>
      </c>
      <c r="BY320" s="19">
        <v>0</v>
      </c>
      <c r="BZ320" s="19">
        <v>150.07</v>
      </c>
      <c r="CA320" s="20"/>
      <c r="CB320" s="20"/>
      <c r="CC320" s="19">
        <v>0</v>
      </c>
      <c r="CE320" s="19">
        <v>3.69</v>
      </c>
      <c r="CF320" s="19">
        <v>3.69</v>
      </c>
      <c r="CG320" s="19">
        <v>3.69</v>
      </c>
      <c r="CH320" s="19">
        <v>398.25</v>
      </c>
      <c r="CI320" s="19">
        <v>156.6</v>
      </c>
      <c r="CJ320" s="19">
        <v>277.43</v>
      </c>
      <c r="CK320" s="19">
        <v>39.61</v>
      </c>
      <c r="CL320" s="19">
        <v>23.41</v>
      </c>
      <c r="CM320" s="19">
        <v>31.51</v>
      </c>
      <c r="CN320" s="19">
        <v>3.75</v>
      </c>
      <c r="CO320" s="19">
        <v>0</v>
      </c>
    </row>
    <row r="321" spans="1:93" s="7" customFormat="1" x14ac:dyDescent="0.25">
      <c r="A321" s="14" t="str">
        <f>"2/6"</f>
        <v>2/6</v>
      </c>
      <c r="B321" s="15" t="s">
        <v>141</v>
      </c>
      <c r="C321" s="47">
        <v>120</v>
      </c>
      <c r="D321" s="40">
        <v>12.57</v>
      </c>
      <c r="E321" s="40">
        <v>17.09</v>
      </c>
      <c r="F321" s="40">
        <v>2.2799999999999998</v>
      </c>
      <c r="G321" s="47">
        <v>212.89531583999999</v>
      </c>
      <c r="H321" s="40">
        <v>8.35</v>
      </c>
      <c r="I321" s="40">
        <v>0.23</v>
      </c>
      <c r="J321" s="40">
        <v>0</v>
      </c>
      <c r="K321" s="40">
        <v>0</v>
      </c>
      <c r="L321" s="40">
        <v>2.2799999999999998</v>
      </c>
      <c r="M321" s="40">
        <v>0</v>
      </c>
      <c r="N321" s="40">
        <v>0</v>
      </c>
      <c r="O321" s="40">
        <v>0</v>
      </c>
      <c r="P321" s="40">
        <v>0</v>
      </c>
      <c r="Q321" s="40">
        <v>0.04</v>
      </c>
      <c r="R321" s="40">
        <v>1.96</v>
      </c>
      <c r="S321" s="40">
        <v>380.45</v>
      </c>
      <c r="T321" s="40">
        <v>167.3</v>
      </c>
      <c r="U321" s="40">
        <v>88.6</v>
      </c>
      <c r="V321" s="40">
        <v>14.52</v>
      </c>
      <c r="W321" s="40">
        <v>191.63</v>
      </c>
      <c r="X321" s="40">
        <v>2.15</v>
      </c>
      <c r="Y321" s="40">
        <v>173.09</v>
      </c>
      <c r="Z321" s="40">
        <v>73.73</v>
      </c>
      <c r="AA321" s="40">
        <v>303.95999999999998</v>
      </c>
      <c r="AB321" s="40">
        <v>0.68</v>
      </c>
      <c r="AC321" s="40">
        <v>0.06</v>
      </c>
      <c r="AD321" s="40">
        <v>0.39</v>
      </c>
      <c r="AE321" s="40">
        <v>0.19</v>
      </c>
      <c r="AF321" s="40">
        <v>3.76</v>
      </c>
      <c r="AG321" s="40">
        <v>0.19</v>
      </c>
      <c r="AH321" s="7">
        <v>0</v>
      </c>
      <c r="AI321" s="7">
        <v>700.73</v>
      </c>
      <c r="AJ321" s="7">
        <v>542.71</v>
      </c>
      <c r="AK321" s="7">
        <v>982.87</v>
      </c>
      <c r="AL321" s="7">
        <v>819.23</v>
      </c>
      <c r="AM321" s="7">
        <v>384.27</v>
      </c>
      <c r="AN321" s="7">
        <v>555.02</v>
      </c>
      <c r="AO321" s="7">
        <v>188.26</v>
      </c>
      <c r="AP321" s="7">
        <v>592.44000000000005</v>
      </c>
      <c r="AQ321" s="7">
        <v>644.20000000000005</v>
      </c>
      <c r="AR321" s="7">
        <v>712.71</v>
      </c>
      <c r="AS321" s="7">
        <v>1114.58</v>
      </c>
      <c r="AT321" s="7">
        <v>310.20999999999998</v>
      </c>
      <c r="AU321" s="7">
        <v>377.73</v>
      </c>
      <c r="AV321" s="7">
        <v>1613.73</v>
      </c>
      <c r="AW321" s="7">
        <v>12.63</v>
      </c>
      <c r="AX321" s="7">
        <v>362.01</v>
      </c>
      <c r="AY321" s="7">
        <v>842.67</v>
      </c>
      <c r="AZ321" s="7">
        <v>433.62</v>
      </c>
      <c r="BA321" s="7">
        <v>265.37</v>
      </c>
      <c r="BB321" s="7">
        <v>0.24</v>
      </c>
      <c r="BC321" s="7">
        <v>0.11</v>
      </c>
      <c r="BD321" s="7">
        <v>0.06</v>
      </c>
      <c r="BE321" s="7">
        <v>0.14000000000000001</v>
      </c>
      <c r="BF321" s="7">
        <v>0.16</v>
      </c>
      <c r="BG321" s="7">
        <v>0.72</v>
      </c>
      <c r="BH321" s="7">
        <v>0</v>
      </c>
      <c r="BI321" s="7">
        <v>2.0099999999999998</v>
      </c>
      <c r="BJ321" s="7">
        <v>0</v>
      </c>
      <c r="BK321" s="7">
        <v>0.62</v>
      </c>
      <c r="BL321" s="7">
        <v>0</v>
      </c>
      <c r="BM321" s="7">
        <v>0</v>
      </c>
      <c r="BN321" s="7">
        <v>0</v>
      </c>
      <c r="BO321" s="7">
        <v>0.14000000000000001</v>
      </c>
      <c r="BP321" s="7">
        <v>0.21</v>
      </c>
      <c r="BQ321" s="7">
        <v>1.64</v>
      </c>
      <c r="BR321" s="7">
        <v>0</v>
      </c>
      <c r="BS321" s="7">
        <v>0</v>
      </c>
      <c r="BT321" s="7">
        <v>0.09</v>
      </c>
      <c r="BU321" s="7">
        <v>0.01</v>
      </c>
      <c r="BV321" s="7">
        <v>0</v>
      </c>
      <c r="BW321" s="7">
        <v>0</v>
      </c>
      <c r="BX321" s="7">
        <v>0</v>
      </c>
      <c r="BY321" s="7">
        <v>0</v>
      </c>
      <c r="BZ321" s="7">
        <v>105.76</v>
      </c>
      <c r="CA321" s="16"/>
      <c r="CB321" s="16"/>
      <c r="CC321" s="7">
        <v>185.38</v>
      </c>
      <c r="CE321" s="7">
        <v>48.94</v>
      </c>
      <c r="CF321" s="7">
        <v>30.96</v>
      </c>
      <c r="CG321" s="7">
        <v>39.950000000000003</v>
      </c>
      <c r="CH321" s="7">
        <v>209</v>
      </c>
      <c r="CI321" s="7">
        <v>77.599999999999994</v>
      </c>
      <c r="CJ321" s="7">
        <v>143.30000000000001</v>
      </c>
      <c r="CK321" s="7">
        <v>14.28</v>
      </c>
      <c r="CL321" s="7">
        <v>7.8</v>
      </c>
      <c r="CM321" s="7">
        <v>11.04</v>
      </c>
      <c r="CN321" s="7">
        <v>0</v>
      </c>
      <c r="CO321" s="7">
        <v>0.6</v>
      </c>
    </row>
    <row r="322" spans="1:93" s="8" customFormat="1" x14ac:dyDescent="0.25">
      <c r="A322" s="21"/>
      <c r="B322" s="22" t="s">
        <v>115</v>
      </c>
      <c r="C322" s="48">
        <f>SUM(C318:C321)</f>
        <v>290</v>
      </c>
      <c r="D322" s="41">
        <f t="shared" ref="D322:AG322" si="63">SUM(D318:D321)</f>
        <v>13.93</v>
      </c>
      <c r="E322" s="41">
        <f t="shared" si="63"/>
        <v>17.309999999999999</v>
      </c>
      <c r="F322" s="41">
        <f t="shared" si="63"/>
        <v>13.919999999999998</v>
      </c>
      <c r="G322" s="48">
        <f t="shared" si="63"/>
        <v>265.13982083999997</v>
      </c>
      <c r="H322" s="41">
        <f t="shared" si="63"/>
        <v>8.3699999999999992</v>
      </c>
      <c r="I322" s="41">
        <f t="shared" si="63"/>
        <v>0.23</v>
      </c>
      <c r="J322" s="41">
        <f t="shared" si="63"/>
        <v>0</v>
      </c>
      <c r="K322" s="41">
        <f t="shared" si="63"/>
        <v>0</v>
      </c>
      <c r="L322" s="41">
        <f t="shared" si="63"/>
        <v>6.21</v>
      </c>
      <c r="M322" s="41">
        <f t="shared" si="63"/>
        <v>6.78</v>
      </c>
      <c r="N322" s="41">
        <f t="shared" si="63"/>
        <v>0.92999999999999994</v>
      </c>
      <c r="O322" s="41">
        <f t="shared" si="63"/>
        <v>0</v>
      </c>
      <c r="P322" s="41">
        <f t="shared" si="63"/>
        <v>0</v>
      </c>
      <c r="Q322" s="41">
        <f t="shared" si="63"/>
        <v>0.14000000000000001</v>
      </c>
      <c r="R322" s="41">
        <f t="shared" si="63"/>
        <v>2.44</v>
      </c>
      <c r="S322" s="41">
        <f t="shared" si="63"/>
        <v>441.49</v>
      </c>
      <c r="T322" s="41">
        <f t="shared" si="63"/>
        <v>191.91000000000003</v>
      </c>
      <c r="U322" s="41">
        <f t="shared" si="63"/>
        <v>92.21</v>
      </c>
      <c r="V322" s="41">
        <f t="shared" si="63"/>
        <v>19.22</v>
      </c>
      <c r="W322" s="41">
        <f t="shared" si="63"/>
        <v>207.43</v>
      </c>
      <c r="X322" s="41">
        <f t="shared" si="63"/>
        <v>2.5499999999999998</v>
      </c>
      <c r="Y322" s="41">
        <f t="shared" si="63"/>
        <v>173.09</v>
      </c>
      <c r="Z322" s="41">
        <f t="shared" si="63"/>
        <v>74.23</v>
      </c>
      <c r="AA322" s="41">
        <f t="shared" si="63"/>
        <v>304.06</v>
      </c>
      <c r="AB322" s="41">
        <f t="shared" si="63"/>
        <v>0.82000000000000006</v>
      </c>
      <c r="AC322" s="41">
        <f t="shared" si="63"/>
        <v>0.08</v>
      </c>
      <c r="AD322" s="41">
        <f t="shared" si="63"/>
        <v>0.4</v>
      </c>
      <c r="AE322" s="41">
        <f t="shared" si="63"/>
        <v>0.26</v>
      </c>
      <c r="AF322" s="41">
        <f t="shared" si="63"/>
        <v>3.96</v>
      </c>
      <c r="AG322" s="41">
        <f t="shared" si="63"/>
        <v>0.19</v>
      </c>
      <c r="AH322" s="8">
        <v>0</v>
      </c>
      <c r="AI322" s="8">
        <v>764.86</v>
      </c>
      <c r="AJ322" s="8">
        <v>600.74</v>
      </c>
      <c r="AK322" s="8">
        <v>1076.46</v>
      </c>
      <c r="AL322" s="8">
        <v>858.41</v>
      </c>
      <c r="AM322" s="8">
        <v>403.57</v>
      </c>
      <c r="AN322" s="8">
        <v>594.83000000000004</v>
      </c>
      <c r="AO322" s="8">
        <v>203.83</v>
      </c>
      <c r="AP322" s="8">
        <v>665.73</v>
      </c>
      <c r="AQ322" s="8">
        <v>696.34</v>
      </c>
      <c r="AR322" s="8">
        <v>773.13</v>
      </c>
      <c r="AS322" s="8">
        <v>1186.82</v>
      </c>
      <c r="AT322" s="8">
        <v>336.18</v>
      </c>
      <c r="AU322" s="8">
        <v>432.74</v>
      </c>
      <c r="AV322" s="8">
        <v>1970.43</v>
      </c>
      <c r="AW322" s="8">
        <v>12.63</v>
      </c>
      <c r="AX322" s="8">
        <v>480.03</v>
      </c>
      <c r="AY322" s="8">
        <v>900.21</v>
      </c>
      <c r="AZ322" s="8">
        <v>470.5</v>
      </c>
      <c r="BA322" s="8">
        <v>293.33999999999997</v>
      </c>
      <c r="BB322" s="8">
        <v>0.24</v>
      </c>
      <c r="BC322" s="8">
        <v>0.11</v>
      </c>
      <c r="BD322" s="8">
        <v>0.06</v>
      </c>
      <c r="BE322" s="8">
        <v>0.14000000000000001</v>
      </c>
      <c r="BF322" s="8">
        <v>0.16</v>
      </c>
      <c r="BG322" s="8">
        <v>0.72</v>
      </c>
      <c r="BH322" s="8">
        <v>0</v>
      </c>
      <c r="BI322" s="8">
        <v>2.0299999999999998</v>
      </c>
      <c r="BJ322" s="8">
        <v>0</v>
      </c>
      <c r="BK322" s="8">
        <v>0.62</v>
      </c>
      <c r="BL322" s="8">
        <v>0</v>
      </c>
      <c r="BM322" s="8">
        <v>0</v>
      </c>
      <c r="BN322" s="8">
        <v>0</v>
      </c>
      <c r="BO322" s="8">
        <v>0.14000000000000001</v>
      </c>
      <c r="BP322" s="8">
        <v>0.21</v>
      </c>
      <c r="BQ322" s="8">
        <v>1.65</v>
      </c>
      <c r="BR322" s="8">
        <v>0</v>
      </c>
      <c r="BS322" s="8">
        <v>0</v>
      </c>
      <c r="BT322" s="8">
        <v>0.17</v>
      </c>
      <c r="BU322" s="8">
        <v>0.02</v>
      </c>
      <c r="BV322" s="8">
        <v>0</v>
      </c>
      <c r="BW322" s="8">
        <v>0</v>
      </c>
      <c r="BX322" s="8">
        <v>0</v>
      </c>
      <c r="BY322" s="8">
        <v>0</v>
      </c>
      <c r="BZ322" s="8">
        <v>264.43</v>
      </c>
      <c r="CA322" s="6"/>
      <c r="CB322" s="6" t="e">
        <f>$G$322/#REF!*100</f>
        <v>#REF!</v>
      </c>
      <c r="CC322" s="8">
        <v>185.46</v>
      </c>
      <c r="CE322" s="8">
        <v>54.62</v>
      </c>
      <c r="CF322" s="8">
        <v>36.65</v>
      </c>
      <c r="CG322" s="8">
        <v>45.63</v>
      </c>
      <c r="CH322" s="8">
        <v>1557.25</v>
      </c>
      <c r="CI322" s="8">
        <v>600.20000000000005</v>
      </c>
      <c r="CJ322" s="8">
        <v>1078.72</v>
      </c>
      <c r="CK322" s="8">
        <v>62.25</v>
      </c>
      <c r="CL322" s="8">
        <v>38.93</v>
      </c>
      <c r="CM322" s="8">
        <v>50.59</v>
      </c>
      <c r="CN322" s="8">
        <v>3.75</v>
      </c>
      <c r="CO322" s="8">
        <v>0.6</v>
      </c>
    </row>
    <row r="323" spans="1:93" s="8" customFormat="1" x14ac:dyDescent="0.25">
      <c r="A323" s="21"/>
      <c r="B323" s="22" t="s">
        <v>116</v>
      </c>
      <c r="C323" s="48">
        <f>C305+C308+C316+C322</f>
        <v>1230</v>
      </c>
      <c r="D323" s="41">
        <f t="shared" ref="D323:AG323" si="64">D305+D308+D316+D322</f>
        <v>39.68</v>
      </c>
      <c r="E323" s="41">
        <f t="shared" si="64"/>
        <v>43.64</v>
      </c>
      <c r="F323" s="41">
        <f t="shared" si="64"/>
        <v>135.19</v>
      </c>
      <c r="G323" s="48">
        <f t="shared" si="64"/>
        <v>1098.420069391515</v>
      </c>
      <c r="H323" s="41">
        <f t="shared" si="64"/>
        <v>22.09</v>
      </c>
      <c r="I323" s="41">
        <f t="shared" si="64"/>
        <v>44.91</v>
      </c>
      <c r="J323" s="41">
        <f t="shared" si="64"/>
        <v>0</v>
      </c>
      <c r="K323" s="41">
        <f t="shared" si="64"/>
        <v>0</v>
      </c>
      <c r="L323" s="41">
        <f t="shared" si="64"/>
        <v>50.699999999999996</v>
      </c>
      <c r="M323" s="41">
        <f t="shared" si="64"/>
        <v>73.19</v>
      </c>
      <c r="N323" s="41">
        <f t="shared" si="64"/>
        <v>11.3</v>
      </c>
      <c r="O323" s="41">
        <f t="shared" si="64"/>
        <v>0</v>
      </c>
      <c r="P323" s="41">
        <f t="shared" si="64"/>
        <v>0</v>
      </c>
      <c r="Q323" s="41">
        <f t="shared" si="64"/>
        <v>1.37</v>
      </c>
      <c r="R323" s="41">
        <f t="shared" si="64"/>
        <v>9.9199999999999982</v>
      </c>
      <c r="S323" s="41">
        <f t="shared" si="64"/>
        <v>1473.46</v>
      </c>
      <c r="T323" s="41">
        <f t="shared" si="64"/>
        <v>1429.03</v>
      </c>
      <c r="U323" s="41">
        <f t="shared" si="64"/>
        <v>298.13</v>
      </c>
      <c r="V323" s="41">
        <f t="shared" si="64"/>
        <v>191.9</v>
      </c>
      <c r="W323" s="41">
        <f t="shared" si="64"/>
        <v>635.96</v>
      </c>
      <c r="X323" s="41">
        <f t="shared" si="64"/>
        <v>9</v>
      </c>
      <c r="Y323" s="41">
        <f t="shared" si="64"/>
        <v>234.49</v>
      </c>
      <c r="Z323" s="41">
        <f t="shared" si="64"/>
        <v>1065.99</v>
      </c>
      <c r="AA323" s="41">
        <f t="shared" si="64"/>
        <v>575.75</v>
      </c>
      <c r="AB323" s="41">
        <f t="shared" si="64"/>
        <v>4.32</v>
      </c>
      <c r="AC323" s="41">
        <f t="shared" si="64"/>
        <v>0.5</v>
      </c>
      <c r="AD323" s="41">
        <f t="shared" si="64"/>
        <v>0.83000000000000007</v>
      </c>
      <c r="AE323" s="41">
        <f t="shared" si="64"/>
        <v>4.84</v>
      </c>
      <c r="AF323" s="41">
        <f t="shared" si="64"/>
        <v>14.530000000000001</v>
      </c>
      <c r="AG323" s="41">
        <f t="shared" si="64"/>
        <v>16.68</v>
      </c>
      <c r="AH323" s="8">
        <v>0</v>
      </c>
      <c r="AI323" s="8">
        <v>1573.85</v>
      </c>
      <c r="AJ323" s="8">
        <v>1310.1300000000001</v>
      </c>
      <c r="AK323" s="8">
        <v>2513.4299999999998</v>
      </c>
      <c r="AL323" s="8">
        <v>2183.0500000000002</v>
      </c>
      <c r="AM323" s="8">
        <v>747.45</v>
      </c>
      <c r="AN323" s="8">
        <v>1229.77</v>
      </c>
      <c r="AO323" s="8">
        <v>425.81</v>
      </c>
      <c r="AP323" s="8">
        <v>1464.46</v>
      </c>
      <c r="AQ323" s="8">
        <v>1692.17</v>
      </c>
      <c r="AR323" s="8">
        <v>1751.3</v>
      </c>
      <c r="AS323" s="8">
        <v>2430.4899999999998</v>
      </c>
      <c r="AT323" s="8">
        <v>805.6</v>
      </c>
      <c r="AU323" s="8">
        <v>1132.6500000000001</v>
      </c>
      <c r="AV323" s="8">
        <v>5493.86</v>
      </c>
      <c r="AW323" s="8">
        <v>125.76</v>
      </c>
      <c r="AX323" s="8">
        <v>1466.14</v>
      </c>
      <c r="AY323" s="8">
        <v>1656.45</v>
      </c>
      <c r="AZ323" s="8">
        <v>1023.38</v>
      </c>
      <c r="BA323" s="8">
        <v>567.41999999999996</v>
      </c>
      <c r="BB323" s="8">
        <v>0.53</v>
      </c>
      <c r="BC323" s="8">
        <v>0.24</v>
      </c>
      <c r="BD323" s="8">
        <v>0.13</v>
      </c>
      <c r="BE323" s="8">
        <v>0.3</v>
      </c>
      <c r="BF323" s="8">
        <v>0.34</v>
      </c>
      <c r="BG323" s="8">
        <v>1.56</v>
      </c>
      <c r="BH323" s="8">
        <v>0</v>
      </c>
      <c r="BI323" s="8">
        <v>4.83</v>
      </c>
      <c r="BJ323" s="8">
        <v>0</v>
      </c>
      <c r="BK323" s="8">
        <v>1.54</v>
      </c>
      <c r="BL323" s="8">
        <v>0.02</v>
      </c>
      <c r="BM323" s="8">
        <v>0.03</v>
      </c>
      <c r="BN323" s="8">
        <v>0</v>
      </c>
      <c r="BO323" s="8">
        <v>0.3</v>
      </c>
      <c r="BP323" s="8">
        <v>0.47</v>
      </c>
      <c r="BQ323" s="8">
        <v>4.9000000000000004</v>
      </c>
      <c r="BR323" s="8">
        <v>0</v>
      </c>
      <c r="BS323" s="8">
        <v>0</v>
      </c>
      <c r="BT323" s="8">
        <v>3.83</v>
      </c>
      <c r="BU323" s="8">
        <v>0.05</v>
      </c>
      <c r="BV323" s="8">
        <v>0</v>
      </c>
      <c r="BW323" s="8">
        <v>0</v>
      </c>
      <c r="BX323" s="8">
        <v>0</v>
      </c>
      <c r="BY323" s="8">
        <v>0</v>
      </c>
      <c r="BZ323" s="8">
        <v>1119.52</v>
      </c>
      <c r="CA323" s="6"/>
      <c r="CB323" s="6"/>
      <c r="CC323" s="8">
        <v>417.91</v>
      </c>
      <c r="CE323" s="8">
        <v>185.43</v>
      </c>
      <c r="CF323" s="8">
        <v>111.28</v>
      </c>
      <c r="CG323" s="8">
        <v>148.36000000000001</v>
      </c>
      <c r="CH323" s="8">
        <v>10054.06</v>
      </c>
      <c r="CI323" s="8">
        <v>4882.74</v>
      </c>
      <c r="CJ323" s="8">
        <v>7468.4</v>
      </c>
      <c r="CK323" s="8">
        <v>263.52999999999997</v>
      </c>
      <c r="CL323" s="8">
        <v>143</v>
      </c>
      <c r="CM323" s="8">
        <v>203.28</v>
      </c>
      <c r="CN323" s="8">
        <v>25.5</v>
      </c>
      <c r="CO323" s="8">
        <v>2.21</v>
      </c>
    </row>
    <row r="325" spans="1:93" s="8" customFormat="1" x14ac:dyDescent="0.25">
      <c r="A325" s="21"/>
      <c r="B325" s="22" t="s">
        <v>158</v>
      </c>
      <c r="C325" s="48">
        <f t="shared" ref="C325:AG325" si="65">C35+C62+C87+C113+C139+C166+C193+C219+C245+C270+C297+C323</f>
        <v>15410</v>
      </c>
      <c r="D325" s="41">
        <f t="shared" si="65"/>
        <v>477.67000000000007</v>
      </c>
      <c r="E325" s="41">
        <f t="shared" si="65"/>
        <v>467.21999999999997</v>
      </c>
      <c r="F325" s="41">
        <f t="shared" si="65"/>
        <v>2005.2199999999998</v>
      </c>
      <c r="G325" s="48">
        <f t="shared" si="65"/>
        <v>13962.662406768173</v>
      </c>
      <c r="H325" s="41">
        <f t="shared" si="65"/>
        <v>205.22</v>
      </c>
      <c r="I325" s="41">
        <f t="shared" si="65"/>
        <v>264.64</v>
      </c>
      <c r="J325" s="41">
        <f t="shared" si="65"/>
        <v>0</v>
      </c>
      <c r="K325" s="41">
        <f t="shared" si="65"/>
        <v>0</v>
      </c>
      <c r="L325" s="41">
        <f t="shared" si="65"/>
        <v>727.86</v>
      </c>
      <c r="M325" s="41">
        <f t="shared" si="65"/>
        <v>1137.5800000000002</v>
      </c>
      <c r="N325" s="41">
        <f t="shared" si="65"/>
        <v>139.75</v>
      </c>
      <c r="O325" s="41">
        <f t="shared" si="65"/>
        <v>0</v>
      </c>
      <c r="P325" s="41">
        <f t="shared" si="65"/>
        <v>0</v>
      </c>
      <c r="Q325" s="41">
        <f t="shared" si="65"/>
        <v>28.200000000000006</v>
      </c>
      <c r="R325" s="41">
        <f t="shared" si="65"/>
        <v>116.89999999999999</v>
      </c>
      <c r="S325" s="41">
        <f t="shared" si="65"/>
        <v>16793.37</v>
      </c>
      <c r="T325" s="41">
        <f t="shared" si="65"/>
        <v>18261.46</v>
      </c>
      <c r="U325" s="41">
        <f t="shared" si="65"/>
        <v>4550.55</v>
      </c>
      <c r="V325" s="41">
        <f t="shared" si="65"/>
        <v>1883.92</v>
      </c>
      <c r="W325" s="41">
        <f t="shared" si="65"/>
        <v>7373.7499999999991</v>
      </c>
      <c r="X325" s="41">
        <f t="shared" si="65"/>
        <v>103.12000000000002</v>
      </c>
      <c r="Y325" s="41">
        <f t="shared" si="65"/>
        <v>1775.3100000000002</v>
      </c>
      <c r="Z325" s="41">
        <f t="shared" si="65"/>
        <v>15600.14</v>
      </c>
      <c r="AA325" s="41">
        <f t="shared" si="65"/>
        <v>5932.9800000000005</v>
      </c>
      <c r="AB325" s="41">
        <f t="shared" si="65"/>
        <v>78.13</v>
      </c>
      <c r="AC325" s="41">
        <f t="shared" si="65"/>
        <v>282.63999999999993</v>
      </c>
      <c r="AD325" s="41">
        <f t="shared" si="65"/>
        <v>8.2200000000000006</v>
      </c>
      <c r="AE325" s="41">
        <f t="shared" si="65"/>
        <v>67.539999999999992</v>
      </c>
      <c r="AF325" s="41">
        <f t="shared" si="65"/>
        <v>181.98000000000002</v>
      </c>
      <c r="AG325" s="41">
        <f t="shared" si="65"/>
        <v>233.33000000000004</v>
      </c>
      <c r="AH325" s="8">
        <f>$AH$35+$AH$62+$AH$87+$AH$113+$AH$139+$AH$166+$AH$193+$AH$219+$AH$245+$AH$270+$AH$297+$AH$323</f>
        <v>1.5</v>
      </c>
      <c r="AI325" s="8">
        <f>$AI$35+$AI$62+$AI$87+$AI$113+$AI$139+$AI$166+$AI$193+$AI$219+$AI$245+$AI$270+$AI$297+$AI$323</f>
        <v>19802.769999999997</v>
      </c>
      <c r="AJ325" s="8">
        <f>$AJ$35+$AJ$62+$AJ$87+$AJ$113+$AJ$139+$AJ$166+$AJ$193+$AJ$219+$AJ$245+$AJ$270+$AJ$297+$AJ$323</f>
        <v>17205.75</v>
      </c>
      <c r="AK325" s="8">
        <f>$AK$35+$AK$62+$AK$87+$AK$113+$AK$139+$AK$166+$AK$193+$AK$219+$AK$245+$AK$270+$AK$297+$AK$323</f>
        <v>32356.63</v>
      </c>
      <c r="AL325" s="8">
        <f>$AL$35+$AL$62+$AL$87+$AL$113+$AL$139+$AL$166+$AL$193+$AL$219+$AL$245+$AL$270+$AL$297+$AL$323</f>
        <v>24447.239999999998</v>
      </c>
      <c r="AM325" s="8">
        <f>$AM$35+$AM$62+$AM$87+$AM$113+$AM$139+$AM$166+$AM$193+$AM$219+$AM$245+$AM$270+$AM$297+$AM$323</f>
        <v>8561.02</v>
      </c>
      <c r="AN325" s="8">
        <f>$AN$35+$AN$62+$AN$87+$AN$113+$AN$139+$AN$166+$AN$193+$AN$219+$AN$245+$AN$270+$AN$297+$AN$323</f>
        <v>15411.960000000003</v>
      </c>
      <c r="AO325" s="8">
        <f>$AO$35+$AO$62+$AO$87+$AO$113+$AO$139+$AO$166+$AO$193+$AO$219+$AO$245+$AO$270+$AO$297+$AO$323</f>
        <v>5462.97</v>
      </c>
      <c r="AP325" s="8">
        <f>$AP$35+$AP$62+$AP$87+$AP$113+$AP$139+$AP$166+$AP$193+$AP$219+$AP$245+$AP$270+$AP$297+$AP$323</f>
        <v>19274.350000000002</v>
      </c>
      <c r="AQ325" s="8">
        <f>$AQ$35+$AQ$62+$AQ$87+$AQ$113+$AQ$139+$AQ$166+$AQ$193+$AQ$219+$AQ$245+$AQ$270+$AQ$297+$AQ$323</f>
        <v>17568.949999999997</v>
      </c>
      <c r="AR325" s="8">
        <f>$AR$35+$AR$62+$AR$87+$AR$113+$AR$139+$AR$166+$AR$193+$AR$219+$AR$245+$AR$270+$AR$297+$AR$323</f>
        <v>20187.53</v>
      </c>
      <c r="AS325" s="8">
        <f>$AS$35+$AS$62+$AS$87+$AS$113+$AS$139+$AS$166+$AS$193+$AS$219+$AS$245+$AS$270+$AS$297+$AS$323</f>
        <v>26998.449999999997</v>
      </c>
      <c r="AT325" s="8">
        <f>$AT$35+$AT$62+$AT$87+$AT$113+$AT$139+$AT$166+$AT$193+$AT$219+$AT$245+$AT$270+$AT$297+$AT$323</f>
        <v>10079.140000000001</v>
      </c>
      <c r="AU325" s="8">
        <f>$AU$35+$AU$62+$AU$87+$AU$113+$AU$139+$AU$166+$AU$193+$AU$219+$AU$245+$AU$270+$AU$297+$AU$323</f>
        <v>15292.23</v>
      </c>
      <c r="AV325" s="8">
        <f>$AV$35+$AV$62+$AV$87+$AV$113+$AV$139+$AV$166+$AV$193+$AV$219+$AV$245+$AV$270+$AV$297+$AV$323</f>
        <v>73998.75</v>
      </c>
      <c r="AW325" s="8">
        <f>$AW$35+$AW$62+$AW$87+$AW$113+$AW$139+$AW$166+$AW$193+$AW$219+$AW$245+$AW$270+$AW$297+$AW$323</f>
        <v>967.14999999999986</v>
      </c>
      <c r="AX325" s="8">
        <f>$AX$35+$AX$62+$AX$87+$AX$113+$AX$139+$AX$166+$AX$193+$AX$219+$AX$245+$AX$270+$AX$297+$AX$323</f>
        <v>24460.189999999995</v>
      </c>
      <c r="AY325" s="8">
        <f>$AY$35+$AY$62+$AY$87+$AY$113+$AY$139+$AY$166+$AY$193+$AY$219+$AY$245+$AY$270+$AY$297+$AY$323</f>
        <v>18163.100000000002</v>
      </c>
      <c r="AZ325" s="8">
        <f>$AZ$35+$AZ$62+$AZ$87+$AZ$113+$AZ$139+$AZ$166+$AZ$193+$AZ$219+$AZ$245+$AZ$270+$AZ$297+$AZ$323</f>
        <v>14569.51</v>
      </c>
      <c r="BA325" s="8">
        <f>$BA$35+$BA$62+$BA$87+$BA$113+$BA$139+$BA$166+$BA$193+$BA$219+$BA$245+$BA$270+$BA$297+$BA$323</f>
        <v>6365.84</v>
      </c>
      <c r="BB325" s="8">
        <f>$BB$35+$BB$62+$BB$87+$BB$113+$BB$139+$BB$166+$BB$193+$BB$219+$BB$245+$BB$270+$BB$297+$BB$323</f>
        <v>4.49</v>
      </c>
      <c r="BC325" s="8">
        <f>$BC$35+$BC$62+$BC$87+$BC$113+$BC$139+$BC$166+$BC$193+$BC$219+$BC$245+$BC$270+$BC$297+$BC$323</f>
        <v>2.1500000000000004</v>
      </c>
      <c r="BD325" s="8">
        <f>$BD$35+$BD$62+$BD$87+$BD$113+$BD$139+$BD$166+$BD$193+$BD$219+$BD$245+$BD$270+$BD$297+$BD$323</f>
        <v>1.31</v>
      </c>
      <c r="BE325" s="8">
        <f>$BE$35+$BE$62+$BE$87+$BE$113+$BE$139+$BE$166+$BE$193+$BE$219+$BE$245+$BE$270+$BE$297+$BE$323</f>
        <v>3.04</v>
      </c>
      <c r="BF325" s="8">
        <f>$BF$35+$BF$62+$BF$87+$BF$113+$BF$139+$BF$166+$BF$193+$BF$219+$BF$245+$BF$270+$BF$297+$BF$323</f>
        <v>3.5000000000000004</v>
      </c>
      <c r="BG325" s="8">
        <f>$BG$35+$BG$62+$BG$87+$BG$113+$BG$139+$BG$166+$BG$193+$BG$219+$BG$245+$BG$270+$BG$297+$BG$323</f>
        <v>15.1</v>
      </c>
      <c r="BH325" s="8">
        <f>$BH$35+$BH$62+$BH$87+$BH$113+$BH$139+$BH$166+$BH$193+$BH$219+$BH$245+$BH$270+$BH$297+$BH$323</f>
        <v>0.28000000000000003</v>
      </c>
      <c r="BI325" s="8">
        <f>$BI$35+$BI$62+$BI$87+$BI$113+$BI$139+$BI$166+$BI$193+$BI$219+$BI$245+$BI$270+$BI$297+$BI$323</f>
        <v>47.22</v>
      </c>
      <c r="BJ325" s="8">
        <f>$BJ$35+$BJ$62+$BJ$87+$BJ$113+$BJ$139+$BJ$166+$BJ$193+$BJ$219+$BJ$245+$BJ$270+$BJ$297+$BJ$323</f>
        <v>0.12</v>
      </c>
      <c r="BK325" s="8">
        <f>$BK$35+$BK$62+$BK$87+$BK$113+$BK$139+$BK$166+$BK$193+$BK$219+$BK$245+$BK$270+$BK$297+$BK$323</f>
        <v>15.93</v>
      </c>
      <c r="BL325" s="8">
        <f>$BL$35+$BL$62+$BL$87+$BL$113+$BL$139+$BL$166+$BL$193+$BL$219+$BL$245+$BL$270+$BL$297+$BL$323</f>
        <v>0.55000000000000004</v>
      </c>
      <c r="BM325" s="8">
        <f>$BM$35+$BM$62+$BM$87+$BM$113+$BM$139+$BM$166+$BM$193+$BM$219+$BM$245+$BM$270+$BM$297+$BM$323</f>
        <v>0.54</v>
      </c>
      <c r="BN325" s="8">
        <f>$BN$35+$BN$62+$BN$87+$BN$113+$BN$139+$BN$166+$BN$193+$BN$219+$BN$245+$BN$270+$BN$297+$BN$323</f>
        <v>0</v>
      </c>
      <c r="BO325" s="8">
        <f>$BO$35+$BO$62+$BO$87+$BO$113+$BO$139+$BO$166+$BO$193+$BO$219+$BO$245+$BO$270+$BO$297+$BO$323</f>
        <v>2.64</v>
      </c>
      <c r="BP325" s="8">
        <f>$BP$35+$BP$62+$BP$87+$BP$113+$BP$139+$BP$166+$BP$193+$BP$219+$BP$245+$BP$270+$BP$297+$BP$323</f>
        <v>4.25</v>
      </c>
      <c r="BQ325" s="8">
        <f>$BQ$35+$BQ$62+$BQ$87+$BQ$113+$BQ$139+$BQ$166+$BQ$193+$BQ$219+$BQ$245+$BQ$270+$BQ$297+$BQ$323</f>
        <v>57.65</v>
      </c>
      <c r="BR325" s="8">
        <f>$BR$35+$BR$62+$BR$87+$BR$113+$BR$139+$BR$166+$BR$193+$BR$219+$BR$245+$BR$270+$BR$297+$BR$323</f>
        <v>7.0000000000000007E-2</v>
      </c>
      <c r="BS325" s="8">
        <f>$BS$35+$BS$62+$BS$87+$BS$113+$BS$139+$BS$166+$BS$193+$BS$219+$BS$245+$BS$270+$BS$297+$BS$323</f>
        <v>0</v>
      </c>
      <c r="BT325" s="8">
        <f>$BT$35+$BT$62+$BT$87+$BT$113+$BT$139+$BT$166+$BT$193+$BT$219+$BT$245+$BT$270+$BT$297+$BT$323</f>
        <v>62.519999999999996</v>
      </c>
      <c r="BU325" s="8">
        <f>$BU$35+$BU$62+$BU$87+$BU$113+$BU$139+$BU$166+$BU$193+$BU$219+$BU$245+$BU$270+$BU$297+$BU$323</f>
        <v>0.91</v>
      </c>
      <c r="BV325" s="8">
        <f>$BV$35+$BV$62+$BV$87+$BV$113+$BV$139+$BV$166+$BV$193+$BV$219+$BV$245+$BV$270+$BV$297+$BV$323</f>
        <v>0.32</v>
      </c>
      <c r="BW325" s="8">
        <f>$BW$35+$BW$62+$BW$87+$BW$113+$BW$139+$BW$166+$BW$193+$BW$219+$BW$245+$BW$270+$BW$297+$BW$323</f>
        <v>0</v>
      </c>
      <c r="BX325" s="8">
        <f>$BX$35+$BX$62+$BX$87+$BX$113+$BX$139+$BX$166+$BX$193+$BX$219+$BX$245+$BX$270+$BX$297+$BX$323</f>
        <v>0</v>
      </c>
      <c r="BY325" s="8">
        <f>$BY$35+$BY$62+$BY$87+$BY$113+$BY$139+$BY$166+$BY$193+$BY$219+$BY$245+$BY$270+$BY$297+$BY$323</f>
        <v>0</v>
      </c>
      <c r="BZ325" s="8">
        <f>$BZ$35+$BZ$62+$BZ$87+$BZ$113+$BZ$139+$BZ$166+$BZ$193+$BZ$219+$BZ$245+$BZ$270+$BZ$297+$BZ$323</f>
        <v>14168.859999999999</v>
      </c>
      <c r="CA325" s="6"/>
      <c r="CB325" s="6"/>
      <c r="CC325" s="8">
        <f>$CC$35+$CC$62+$CC$87+$CC$113+$CC$139+$CC$166+$CC$193+$CC$219+$CC$245+$CC$270+$CC$297+$CC$323</f>
        <v>4371.04</v>
      </c>
      <c r="CE325" s="8">
        <f>$CE$35+$CE$62+$CE$87+$CE$113+$CE$139+$CE$166+$CE$193+$CE$219+$CE$245+$CE$270+$CE$297+$CE$323</f>
        <v>2247.1699999999996</v>
      </c>
      <c r="CF325" s="8">
        <f>$CF$35+$CF$62+$CF$87+$CF$113+$CF$139+$CF$166+$CF$193+$CF$219+$CF$245+$CF$270+$CF$297+$CF$323</f>
        <v>1222.97</v>
      </c>
      <c r="CG325" s="8">
        <f>$CG$35+$CG$62+$CG$87+$CG$113+$CG$139+$CG$166+$CG$193+$CG$219+$CG$245+$CG$270+$CG$297+$CG$323</f>
        <v>1735.08</v>
      </c>
      <c r="CH325" s="8">
        <f>$CH$35+$CH$62+$CH$87+$CH$113+$CH$139+$CH$166+$CH$193+$CH$219+$CH$245+$CH$270+$CH$297+$CH$323</f>
        <v>126864.44000000002</v>
      </c>
      <c r="CI325" s="8">
        <f>$CI$35+$CI$62+$CI$87+$CI$113+$CI$139+$CI$166+$CI$193+$CI$219+$CI$245+$CI$270+$CI$297+$CI$323</f>
        <v>60752.3</v>
      </c>
      <c r="CJ325" s="8">
        <f>$CJ$35+$CJ$62+$CJ$87+$CJ$113+$CJ$139+$CJ$166+$CJ$193+$CJ$219+$CJ$245+$CJ$270+$CJ$297+$CJ$323</f>
        <v>93808.36</v>
      </c>
      <c r="CK325" s="8">
        <f>$CK$35+$CK$62+$CK$87+$CK$113+$CK$139+$CK$166+$CK$193+$CK$219+$CK$245+$CK$270+$CK$297+$CK$323</f>
        <v>3020.92</v>
      </c>
      <c r="CL325" s="8">
        <f>$CL$35+$CL$62+$CL$87+$CL$113+$CL$139+$CL$166+$CL$193+$CL$219+$CL$245+$CL$270+$CL$297+$CL$323</f>
        <v>1762.9000000000003</v>
      </c>
      <c r="CM325" s="8">
        <f>$CM$35+$CM$62+$CM$87+$CM$113+$CM$139+$CM$166+$CM$193+$CM$219+$CM$245+$CM$270+$CM$297+$CM$323</f>
        <v>2393.73</v>
      </c>
      <c r="CN325" s="8">
        <f>$CN$35+$CN$62+$CN$87+$CN$113+$CN$139+$CN$166+$CN$193+$CN$219+$CN$245+$CN$270+$CN$297+$CN$323</f>
        <v>296.35000000000002</v>
      </c>
      <c r="CO325" s="8">
        <f>$CO$35+$CO$62+$CO$87+$CO$113+$CO$139+$CO$166+$CO$193+$CO$219+$CO$245+$CO$270+$CO$297+$CO$323</f>
        <v>29.15</v>
      </c>
    </row>
    <row r="326" spans="1:93" x14ac:dyDescent="0.25">
      <c r="B326" s="22" t="s">
        <v>167</v>
      </c>
      <c r="C326" s="48">
        <f>C325/12</f>
        <v>1284.1666666666667</v>
      </c>
      <c r="D326" s="41">
        <f t="shared" ref="D326:AG326" si="66">D325/12</f>
        <v>39.805833333333339</v>
      </c>
      <c r="E326" s="41">
        <f t="shared" si="66"/>
        <v>38.934999999999995</v>
      </c>
      <c r="F326" s="41">
        <f t="shared" si="66"/>
        <v>167.10166666666666</v>
      </c>
      <c r="G326" s="48">
        <f t="shared" si="66"/>
        <v>1163.5552005640145</v>
      </c>
      <c r="H326" s="41">
        <f t="shared" si="66"/>
        <v>17.101666666666667</v>
      </c>
      <c r="I326" s="41">
        <f t="shared" si="66"/>
        <v>22.053333333333331</v>
      </c>
      <c r="J326" s="41">
        <f t="shared" si="66"/>
        <v>0</v>
      </c>
      <c r="K326" s="41">
        <f t="shared" si="66"/>
        <v>0</v>
      </c>
      <c r="L326" s="41">
        <f t="shared" si="66"/>
        <v>60.655000000000001</v>
      </c>
      <c r="M326" s="41">
        <f t="shared" si="66"/>
        <v>94.798333333333346</v>
      </c>
      <c r="N326" s="41">
        <f t="shared" si="66"/>
        <v>11.645833333333334</v>
      </c>
      <c r="O326" s="41">
        <f t="shared" si="66"/>
        <v>0</v>
      </c>
      <c r="P326" s="41">
        <f t="shared" si="66"/>
        <v>0</v>
      </c>
      <c r="Q326" s="41">
        <f t="shared" si="66"/>
        <v>2.3500000000000005</v>
      </c>
      <c r="R326" s="41">
        <f t="shared" si="66"/>
        <v>9.7416666666666654</v>
      </c>
      <c r="S326" s="41">
        <f t="shared" si="66"/>
        <v>1399.4475</v>
      </c>
      <c r="T326" s="41">
        <f t="shared" si="66"/>
        <v>1521.7883333333332</v>
      </c>
      <c r="U326" s="41">
        <f t="shared" si="66"/>
        <v>379.21250000000003</v>
      </c>
      <c r="V326" s="41">
        <f t="shared" si="66"/>
        <v>156.99333333333334</v>
      </c>
      <c r="W326" s="41">
        <f t="shared" si="66"/>
        <v>614.47916666666663</v>
      </c>
      <c r="X326" s="41">
        <f t="shared" si="66"/>
        <v>8.5933333333333355</v>
      </c>
      <c r="Y326" s="41">
        <f t="shared" si="66"/>
        <v>147.94250000000002</v>
      </c>
      <c r="Z326" s="41">
        <f t="shared" si="66"/>
        <v>1300.0116666666665</v>
      </c>
      <c r="AA326" s="41">
        <f t="shared" si="66"/>
        <v>494.41500000000002</v>
      </c>
      <c r="AB326" s="41">
        <f t="shared" si="66"/>
        <v>6.5108333333333333</v>
      </c>
      <c r="AC326" s="41">
        <f t="shared" si="66"/>
        <v>23.553333333333327</v>
      </c>
      <c r="AD326" s="41">
        <f t="shared" si="66"/>
        <v>0.68500000000000005</v>
      </c>
      <c r="AE326" s="41">
        <f t="shared" si="66"/>
        <v>5.628333333333333</v>
      </c>
      <c r="AF326" s="41">
        <f t="shared" si="66"/>
        <v>15.165000000000001</v>
      </c>
      <c r="AG326" s="41">
        <f t="shared" si="66"/>
        <v>19.444166666666671</v>
      </c>
    </row>
  </sheetData>
  <mergeCells count="31">
    <mergeCell ref="B163:B164"/>
    <mergeCell ref="Y8:AD8"/>
    <mergeCell ref="U8:X8"/>
    <mergeCell ref="CK1:CM1"/>
    <mergeCell ref="CD8:CD9"/>
    <mergeCell ref="CM8:CM9"/>
    <mergeCell ref="CH8:CH9"/>
    <mergeCell ref="CI8:CI9"/>
    <mergeCell ref="CJ8:CJ9"/>
    <mergeCell ref="CK8:CK9"/>
    <mergeCell ref="CF8:CF9"/>
    <mergeCell ref="CG8:CG9"/>
    <mergeCell ref="C8:C9"/>
    <mergeCell ref="CB8:CB9"/>
    <mergeCell ref="CA8:CA9"/>
    <mergeCell ref="A6:C6"/>
    <mergeCell ref="Y1:AG1"/>
    <mergeCell ref="CC8:CC9"/>
    <mergeCell ref="CN8:CN9"/>
    <mergeCell ref="CO8:CO9"/>
    <mergeCell ref="AG6:CB6"/>
    <mergeCell ref="CL8:CL9"/>
    <mergeCell ref="AG8:AG9"/>
    <mergeCell ref="CE8:CE9"/>
    <mergeCell ref="A2:AG3"/>
    <mergeCell ref="F8:F9"/>
    <mergeCell ref="G8:G9"/>
    <mergeCell ref="A8:A9"/>
    <mergeCell ref="B8:B9"/>
    <mergeCell ref="F1:U1"/>
    <mergeCell ref="AD7:AG7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29" sqref="F29"/>
    </sheetView>
  </sheetViews>
  <sheetFormatPr defaultRowHeight="15.75" x14ac:dyDescent="0.25"/>
  <cols>
    <col min="1" max="1" width="32.140625" style="1" customWidth="1"/>
    <col min="2" max="6" width="9.7109375" style="1" customWidth="1"/>
    <col min="7" max="16384" width="9.140625" style="1"/>
  </cols>
  <sheetData>
    <row r="1" spans="1:6" s="76" customFormat="1" ht="28.5" customHeight="1" x14ac:dyDescent="0.2">
      <c r="A1" s="76" t="s">
        <v>176</v>
      </c>
    </row>
    <row r="2" spans="1:6" s="65" customFormat="1" ht="31.5" x14ac:dyDescent="0.2">
      <c r="A2" s="61"/>
      <c r="B2" s="62" t="s">
        <v>171</v>
      </c>
      <c r="C2" s="63" t="s">
        <v>1</v>
      </c>
      <c r="D2" s="63" t="s">
        <v>3</v>
      </c>
      <c r="E2" s="63" t="s">
        <v>75</v>
      </c>
      <c r="F2" s="64" t="s">
        <v>2</v>
      </c>
    </row>
    <row r="3" spans="1:6" x14ac:dyDescent="0.25">
      <c r="A3" s="66" t="s">
        <v>172</v>
      </c>
      <c r="B3" s="67">
        <f>('01.09.2025'!C17+'01.09.2025'!C43+'01.09.2025'!C70+'01.09.2025'!C95+'01.09.2025'!C121+'01.09.2025'!C147+'01.09.2025'!C175+'01.09.2025'!C201+'01.09.2025'!C227+'01.09.2025'!C253+'01.09.2025'!C278+'01.09.2025'!C305)/12</f>
        <v>338.33333333333331</v>
      </c>
      <c r="C3" s="67">
        <f>('01.09.2025'!D17+'01.09.2025'!D43+'01.09.2025'!D70+'01.09.2025'!D95+'01.09.2025'!D121+'01.09.2025'!D147+'01.09.2025'!D175+'01.09.2025'!D201+'01.09.2025'!D227+'01.09.2025'!D253+'01.09.2025'!D278+'01.09.2025'!D305)/12</f>
        <v>8.9766666666666666</v>
      </c>
      <c r="D3" s="67">
        <f>('01.09.2025'!E17+'01.09.2025'!E43+'01.09.2025'!E70+'01.09.2025'!E95+'01.09.2025'!E121+'01.09.2025'!E147+'01.09.2025'!E175+'01.09.2025'!E201+'01.09.2025'!E227+'01.09.2025'!E253+'01.09.2025'!E278+'01.09.2025'!E305)/12</f>
        <v>9.6033333333333335</v>
      </c>
      <c r="E3" s="67">
        <f>('01.09.2025'!F17+'01.09.2025'!F43+'01.09.2025'!F70+'01.09.2025'!F95+'01.09.2025'!F121+'01.09.2025'!F147+'01.09.2025'!F175+'01.09.2025'!F201+'01.09.2025'!F227+'01.09.2025'!F253+'01.09.2025'!F278+'01.09.2025'!F305)/12</f>
        <v>41.82</v>
      </c>
      <c r="F3" s="67">
        <f>('01.09.2025'!G17+'01.09.2025'!G43+'01.09.2025'!G70+'01.09.2025'!G95+'01.09.2025'!G121+'01.09.2025'!G147+'01.09.2025'!G175+'01.09.2025'!G201+'01.09.2025'!G227+'01.09.2025'!G253+'01.09.2025'!G278+'01.09.2025'!G305)/12</f>
        <v>286.42991056995874</v>
      </c>
    </row>
    <row r="4" spans="1:6" x14ac:dyDescent="0.25">
      <c r="A4" s="68" t="s">
        <v>173</v>
      </c>
      <c r="B4" s="67">
        <f>('01.09.2025'!C20+'01.09.2025'!C47+'01.09.2025'!C73+'01.09.2025'!C98+'01.09.2025'!C124+'01.09.2025'!C151+'01.09.2025'!C178+'01.09.2025'!C205+'01.09.2025'!C230+'01.09.2025'!C257+'01.09.2025'!C281+'01.09.2025'!C308)/12</f>
        <v>106.66666666666667</v>
      </c>
      <c r="C4" s="67">
        <f>('01.09.2025'!D20+'01.09.2025'!D47+'01.09.2025'!D73+'01.09.2025'!D98+'01.09.2025'!D124+'01.09.2025'!D151+'01.09.2025'!D178+'01.09.2025'!D205+'01.09.2025'!D230+'01.09.2025'!D257+'01.09.2025'!D281+'01.09.2025'!D308)/12</f>
        <v>1.9850000000000001</v>
      </c>
      <c r="D4" s="67">
        <f>('01.09.2025'!E20+'01.09.2025'!E47+'01.09.2025'!E73+'01.09.2025'!E98+'01.09.2025'!E124+'01.09.2025'!E151+'01.09.2025'!E178+'01.09.2025'!E205+'01.09.2025'!E230+'01.09.2025'!E257+'01.09.2025'!E281+'01.09.2025'!E308)/12</f>
        <v>2.0266666666666668</v>
      </c>
      <c r="E4" s="67">
        <f>('01.09.2025'!F20+'01.09.2025'!F47+'01.09.2025'!F73+'01.09.2025'!F98+'01.09.2025'!F124+'01.09.2025'!F151+'01.09.2025'!F178+'01.09.2025'!F205+'01.09.2025'!F230+'01.09.2025'!F257+'01.09.2025'!F281+'01.09.2025'!F308)/12</f>
        <v>13.898333333333332</v>
      </c>
      <c r="F4" s="67">
        <f>('01.09.2025'!G20+'01.09.2025'!G47+'01.09.2025'!G73+'01.09.2025'!G98+'01.09.2025'!G124+'01.09.2025'!G151+'01.09.2025'!G178+'01.09.2025'!G205+'01.09.2025'!G230+'01.09.2025'!G257+'01.09.2025'!G281+'01.09.2025'!G308)/12</f>
        <v>85.099800000000002</v>
      </c>
    </row>
    <row r="5" spans="1:6" x14ac:dyDescent="0.25">
      <c r="A5" s="68" t="s">
        <v>174</v>
      </c>
      <c r="B5" s="67">
        <f>('01.09.2025'!C28+'01.09.2025'!C56+'01.09.2025'!C81+'01.09.2025'!C107+'01.09.2025'!C132+'01.09.2025'!C159+'01.09.2025'!C187+'01.09.2025'!C212+'01.09.2025'!C239+'01.09.2025'!C264+'01.09.2025'!C290+'01.09.2025'!C316)/12</f>
        <v>520</v>
      </c>
      <c r="C5" s="67">
        <f>('01.09.2025'!D28+'01.09.2025'!D56+'01.09.2025'!D81+'01.09.2025'!D107+'01.09.2025'!D132+'01.09.2025'!D159+'01.09.2025'!D187+'01.09.2025'!D212+'01.09.2025'!D239+'01.09.2025'!D264+'01.09.2025'!D290+'01.09.2025'!D316)/12</f>
        <v>15.796666666666667</v>
      </c>
      <c r="D5" s="67">
        <f>('01.09.2025'!E28+'01.09.2025'!E56+'01.09.2025'!E81+'01.09.2025'!E107+'01.09.2025'!E132+'01.09.2025'!E159+'01.09.2025'!E187+'01.09.2025'!E212+'01.09.2025'!E239+'01.09.2025'!E264+'01.09.2025'!E290+'01.09.2025'!E316)/12</f>
        <v>16.689999999999998</v>
      </c>
      <c r="E5" s="67">
        <f>('01.09.2025'!F28+'01.09.2025'!F56+'01.09.2025'!F81+'01.09.2025'!F107+'01.09.2025'!F132+'01.09.2025'!F159+'01.09.2025'!F187+'01.09.2025'!F212+'01.09.2025'!F239+'01.09.2025'!F264+'01.09.2025'!F290+'01.09.2025'!F316)/12</f>
        <v>69.643333333333317</v>
      </c>
      <c r="F5" s="67">
        <f>('01.09.2025'!G28+'01.09.2025'!G56+'01.09.2025'!G81+'01.09.2025'!G107+'01.09.2025'!G132+'01.09.2025'!G159+'01.09.2025'!G187+'01.09.2025'!G212+'01.09.2025'!G239+'01.09.2025'!G264+'01.09.2025'!G290+'01.09.2025'!G316)/12</f>
        <v>480.39938222283325</v>
      </c>
    </row>
    <row r="6" spans="1:6" x14ac:dyDescent="0.25">
      <c r="A6" s="69" t="s">
        <v>175</v>
      </c>
      <c r="B6" s="67">
        <f>('01.09.2025'!C34+'01.09.2025'!C61+'01.09.2025'!C86+'01.09.2025'!C112+'01.09.2025'!C138+'01.09.2025'!C165+'01.09.2025'!C192+'01.09.2025'!C218+'01.09.2025'!C244+'01.09.2025'!C269+'01.09.2025'!C296+'01.09.2025'!C322)/12</f>
        <v>319.16666666666669</v>
      </c>
      <c r="C6" s="67">
        <f>('01.09.2025'!D34+'01.09.2025'!D61+'01.09.2025'!D86+'01.09.2025'!D112+'01.09.2025'!D138+'01.09.2025'!D165+'01.09.2025'!D192+'01.09.2025'!D218+'01.09.2025'!D244+'01.09.2025'!D269+'01.09.2025'!D296+'01.09.2025'!D322)/12</f>
        <v>13.047499999999999</v>
      </c>
      <c r="D6" s="67">
        <f>('01.09.2025'!E34+'01.09.2025'!E61+'01.09.2025'!E86+'01.09.2025'!E112+'01.09.2025'!E138+'01.09.2025'!E165+'01.09.2025'!E192+'01.09.2025'!E218+'01.09.2025'!E244+'01.09.2025'!E269+'01.09.2025'!E296+'01.09.2025'!E322)/12</f>
        <v>10.615</v>
      </c>
      <c r="E6" s="67">
        <f>('01.09.2025'!F34+'01.09.2025'!F61+'01.09.2025'!F86+'01.09.2025'!F112+'01.09.2025'!F138+'01.09.2025'!F165+'01.09.2025'!F192+'01.09.2025'!F218+'01.09.2025'!F244+'01.09.2025'!F269+'01.09.2025'!F296+'01.09.2025'!F322)/12</f>
        <v>41.739999999999995</v>
      </c>
      <c r="F6" s="67">
        <f>('01.09.2025'!G34+'01.09.2025'!G61+'01.09.2025'!G86+'01.09.2025'!G112+'01.09.2025'!G138+'01.09.2025'!G165+'01.09.2025'!G192+'01.09.2025'!G218+'01.09.2025'!G244+'01.09.2025'!G269+'01.09.2025'!G296+'01.09.2025'!G322)/12</f>
        <v>311.62610777122222</v>
      </c>
    </row>
    <row r="8" spans="1:6" x14ac:dyDescent="0.25">
      <c r="A8" s="70" t="s">
        <v>177</v>
      </c>
      <c r="B8" s="47">
        <v>350</v>
      </c>
      <c r="C8" s="40">
        <v>8.4</v>
      </c>
      <c r="D8" s="40">
        <v>9.4</v>
      </c>
      <c r="E8" s="40">
        <v>40.6</v>
      </c>
      <c r="F8" s="47">
        <v>280</v>
      </c>
    </row>
    <row r="9" spans="1:6" x14ac:dyDescent="0.25">
      <c r="A9" s="68" t="s">
        <v>173</v>
      </c>
      <c r="B9" s="47">
        <v>100</v>
      </c>
      <c r="C9" s="40">
        <v>2.1</v>
      </c>
      <c r="D9" s="40">
        <v>2.35</v>
      </c>
      <c r="E9" s="40">
        <v>10.25</v>
      </c>
      <c r="F9" s="47">
        <v>70</v>
      </c>
    </row>
    <row r="10" spans="1:6" x14ac:dyDescent="0.25">
      <c r="A10" s="68" t="s">
        <v>174</v>
      </c>
      <c r="B10" s="47">
        <v>450</v>
      </c>
      <c r="C10" s="40">
        <v>14.7</v>
      </c>
      <c r="D10" s="40">
        <v>16.45</v>
      </c>
      <c r="E10" s="40">
        <v>71.05</v>
      </c>
      <c r="F10" s="47">
        <v>490</v>
      </c>
    </row>
    <row r="11" spans="1:6" x14ac:dyDescent="0.25">
      <c r="A11" s="69" t="s">
        <v>175</v>
      </c>
      <c r="B11" s="47">
        <v>210</v>
      </c>
      <c r="C11" s="40">
        <v>6.3</v>
      </c>
      <c r="D11" s="40">
        <v>7.05</v>
      </c>
      <c r="E11" s="40">
        <v>30.45</v>
      </c>
      <c r="F11" s="47">
        <v>210</v>
      </c>
    </row>
    <row r="12" spans="1:6" x14ac:dyDescent="0.25">
      <c r="A12" s="71"/>
    </row>
    <row r="13" spans="1:6" x14ac:dyDescent="0.25">
      <c r="A13" s="70" t="s">
        <v>178</v>
      </c>
      <c r="B13" s="47">
        <f t="shared" ref="B13:B16" si="0">B8-B3</f>
        <v>11.666666666666686</v>
      </c>
      <c r="C13" s="47">
        <f t="shared" ref="C13:F13" si="1">C8-C3</f>
        <v>-0.57666666666666622</v>
      </c>
      <c r="D13" s="47">
        <f t="shared" si="1"/>
        <v>-0.20333333333333314</v>
      </c>
      <c r="E13" s="47">
        <f t="shared" si="1"/>
        <v>-1.2199999999999989</v>
      </c>
      <c r="F13" s="47">
        <f t="shared" si="1"/>
        <v>-6.4299105699587358</v>
      </c>
    </row>
    <row r="14" spans="1:6" x14ac:dyDescent="0.25">
      <c r="A14" s="68" t="s">
        <v>173</v>
      </c>
      <c r="B14" s="47">
        <f t="shared" si="0"/>
        <v>-6.6666666666666714</v>
      </c>
      <c r="C14" s="47">
        <f t="shared" ref="C14:F14" si="2">C9-C4</f>
        <v>0.11499999999999999</v>
      </c>
      <c r="D14" s="47">
        <f t="shared" si="2"/>
        <v>0.32333333333333325</v>
      </c>
      <c r="E14" s="47">
        <f t="shared" si="2"/>
        <v>-3.6483333333333317</v>
      </c>
      <c r="F14" s="47">
        <f t="shared" si="2"/>
        <v>-15.099800000000002</v>
      </c>
    </row>
    <row r="15" spans="1:6" x14ac:dyDescent="0.25">
      <c r="A15" s="68" t="s">
        <v>174</v>
      </c>
      <c r="B15" s="72">
        <f t="shared" si="0"/>
        <v>-70</v>
      </c>
      <c r="C15" s="72">
        <f t="shared" ref="C15:F15" si="3">C10-C5</f>
        <v>-1.0966666666666676</v>
      </c>
      <c r="D15" s="72">
        <f t="shared" si="3"/>
        <v>-0.23999999999999844</v>
      </c>
      <c r="E15" s="72">
        <f t="shared" si="3"/>
        <v>1.4066666666666805</v>
      </c>
      <c r="F15" s="72">
        <f t="shared" si="3"/>
        <v>9.6006177771667467</v>
      </c>
    </row>
    <row r="16" spans="1:6" x14ac:dyDescent="0.25">
      <c r="A16" s="69" t="s">
        <v>175</v>
      </c>
      <c r="B16" s="72">
        <f t="shared" si="0"/>
        <v>-109.16666666666669</v>
      </c>
      <c r="C16" s="72">
        <f t="shared" ref="C16:F16" si="4">C11-C6</f>
        <v>-6.7474999999999996</v>
      </c>
      <c r="D16" s="72">
        <f t="shared" si="4"/>
        <v>-3.5650000000000004</v>
      </c>
      <c r="E16" s="72">
        <f t="shared" si="4"/>
        <v>-11.289999999999996</v>
      </c>
      <c r="F16" s="72">
        <f t="shared" si="4"/>
        <v>-101.62610777122222</v>
      </c>
    </row>
    <row r="18" spans="1:6" x14ac:dyDescent="0.25">
      <c r="A18" s="70" t="s">
        <v>179</v>
      </c>
      <c r="B18" s="47">
        <v>0</v>
      </c>
      <c r="C18" s="40">
        <v>-0.6</v>
      </c>
      <c r="D18" s="40">
        <v>-0.6</v>
      </c>
      <c r="E18" s="47">
        <v>0</v>
      </c>
      <c r="F18" s="47">
        <v>0</v>
      </c>
    </row>
    <row r="19" spans="1:6" x14ac:dyDescent="0.25">
      <c r="A19" s="68" t="s">
        <v>173</v>
      </c>
      <c r="B19" s="74">
        <v>-2</v>
      </c>
      <c r="C19" s="47">
        <v>0</v>
      </c>
      <c r="D19" s="47">
        <v>0</v>
      </c>
      <c r="E19" s="75">
        <v>-3.7</v>
      </c>
      <c r="F19" s="47">
        <v>0</v>
      </c>
    </row>
    <row r="20" spans="1:6" x14ac:dyDescent="0.25">
      <c r="A20" s="68" t="s">
        <v>174</v>
      </c>
      <c r="B20" s="74">
        <v>-43</v>
      </c>
      <c r="C20" s="73">
        <v>-1</v>
      </c>
      <c r="D20" s="72">
        <v>0</v>
      </c>
      <c r="E20" s="72">
        <v>0</v>
      </c>
      <c r="F20" s="72">
        <v>0</v>
      </c>
    </row>
    <row r="21" spans="1:6" x14ac:dyDescent="0.25">
      <c r="A21" s="69" t="s">
        <v>175</v>
      </c>
      <c r="B21" s="74">
        <v>-94</v>
      </c>
      <c r="C21" s="75">
        <v>-6.7</v>
      </c>
      <c r="D21" s="75">
        <v>-3.9</v>
      </c>
      <c r="E21" s="75">
        <v>-8</v>
      </c>
      <c r="F21" s="74">
        <v>-82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01.09.2025</vt:lpstr>
      <vt:lpstr>Лист1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!</cp:lastModifiedBy>
  <cp:lastPrinted>2025-07-22T11:52:48Z</cp:lastPrinted>
  <dcterms:created xsi:type="dcterms:W3CDTF">2002-09-22T07:35:02Z</dcterms:created>
  <dcterms:modified xsi:type="dcterms:W3CDTF">2025-08-22T05:54:11Z</dcterms:modified>
</cp:coreProperties>
</file>